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G\Dropbox (TIL)\DPS Management\District Heating\"/>
    </mc:Choice>
  </mc:AlternateContent>
  <bookViews>
    <workbookView xWindow="0" yWindow="0" windowWidth="23040" windowHeight="10680"/>
  </bookViews>
  <sheets>
    <sheet name="Notes" sheetId="7" r:id="rId1"/>
    <sheet name="Summary" sheetId="1" r:id="rId2"/>
    <sheet name="Pipe Sizing" sheetId="2" r:id="rId3"/>
    <sheet name="Plantroom Sizing" sheetId="3" r:id="rId4"/>
    <sheet name="Pipes" sheetId="4" r:id="rId5"/>
    <sheet name="Energy Use" sheetId="5" r:id="rId6"/>
    <sheet name="Energy Generation" sheetId="6" r:id="rId7"/>
  </sheets>
  <definedNames>
    <definedName name="PeakDHW">'Pipe Sizing'!$R$12</definedName>
  </definedNames>
  <calcPr calcId="152511"/>
</workbook>
</file>

<file path=xl/calcChain.xml><?xml version="1.0" encoding="utf-8"?>
<calcChain xmlns="http://schemas.openxmlformats.org/spreadsheetml/2006/main">
  <c r="F41" i="2" l="1"/>
  <c r="F42" i="2"/>
  <c r="F43" i="2"/>
  <c r="F44" i="2"/>
  <c r="F45" i="2"/>
  <c r="F46" i="2"/>
  <c r="F40" i="2"/>
  <c r="I40" i="2"/>
  <c r="J40" i="2"/>
  <c r="K40" i="2"/>
  <c r="L40" i="2"/>
  <c r="M40" i="2"/>
  <c r="N40" i="2"/>
  <c r="U40" i="2"/>
  <c r="F32" i="2"/>
  <c r="F33" i="2"/>
  <c r="F34" i="2"/>
  <c r="F35" i="2"/>
  <c r="F36" i="2"/>
  <c r="F37" i="2"/>
  <c r="F38" i="2"/>
  <c r="F39" i="2"/>
  <c r="F31" i="2"/>
  <c r="F30" i="2"/>
  <c r="F23" i="2"/>
  <c r="F24" i="2"/>
  <c r="F25" i="2"/>
  <c r="F26" i="2"/>
  <c r="F27" i="2"/>
  <c r="F28" i="2"/>
  <c r="F22" i="2"/>
  <c r="F13" i="2"/>
  <c r="F14" i="2"/>
  <c r="F15" i="2"/>
  <c r="F16" i="2"/>
  <c r="F17" i="2"/>
  <c r="F18" i="2"/>
  <c r="F19" i="2"/>
  <c r="F20" i="2"/>
  <c r="F21" i="2"/>
  <c r="F12" i="2"/>
  <c r="D65" i="2"/>
  <c r="O40" i="2" l="1"/>
  <c r="D63" i="2"/>
  <c r="D62" i="2"/>
  <c r="D53" i="2"/>
  <c r="D58" i="2"/>
  <c r="BS20" i="2" s="1"/>
  <c r="BI38" i="2" l="1"/>
  <c r="BI46" i="2"/>
  <c r="BI31" i="2"/>
  <c r="BI39" i="2"/>
  <c r="BI30" i="2"/>
  <c r="BI32" i="2"/>
  <c r="BI40" i="2"/>
  <c r="BI33" i="2"/>
  <c r="BI41" i="2"/>
  <c r="BI34" i="2"/>
  <c r="BI42" i="2"/>
  <c r="BI35" i="2"/>
  <c r="BI43" i="2"/>
  <c r="BI36" i="2"/>
  <c r="BI44" i="2"/>
  <c r="BI37" i="2"/>
  <c r="BI45" i="2"/>
  <c r="AF27" i="2"/>
  <c r="AE28" i="2"/>
  <c r="AE21" i="2"/>
  <c r="AF29" i="2"/>
  <c r="AF26" i="2"/>
  <c r="AE29" i="2"/>
  <c r="AF22" i="2"/>
  <c r="AE24" i="2"/>
  <c r="AF21" i="2"/>
  <c r="AE23" i="2"/>
  <c r="AF28" i="2"/>
  <c r="AE22" i="2"/>
  <c r="AF25" i="2"/>
  <c r="AE27" i="2"/>
  <c r="AF24" i="2"/>
  <c r="AF42" i="2"/>
  <c r="AE26" i="2"/>
  <c r="AF41" i="2"/>
  <c r="AF23" i="2"/>
  <c r="AE25" i="2"/>
  <c r="BI28" i="2"/>
  <c r="BI27" i="2"/>
  <c r="BI26" i="2"/>
  <c r="BI25" i="2"/>
  <c r="BR16" i="2"/>
  <c r="BS27" i="2"/>
  <c r="BS19" i="2"/>
  <c r="BR24" i="2"/>
  <c r="BR18" i="2"/>
  <c r="BR17" i="2"/>
  <c r="BS18" i="2"/>
  <c r="BR25" i="2"/>
  <c r="BS17" i="2"/>
  <c r="BS26" i="2"/>
  <c r="BR26" i="2"/>
  <c r="BS25" i="2"/>
  <c r="BR14" i="2"/>
  <c r="BR21" i="2"/>
  <c r="BS22" i="2"/>
  <c r="BS14" i="2"/>
  <c r="BR23" i="2"/>
  <c r="BR15" i="2"/>
  <c r="BS24" i="2"/>
  <c r="BS16" i="2"/>
  <c r="BR22" i="2"/>
  <c r="BS23" i="2"/>
  <c r="BS15" i="2"/>
  <c r="BR12" i="2"/>
  <c r="BR13" i="2"/>
  <c r="BR28" i="2"/>
  <c r="BR20" i="2"/>
  <c r="BS12" i="2"/>
  <c r="BS21" i="2"/>
  <c r="BS13" i="2"/>
  <c r="BR27" i="2"/>
  <c r="BR19" i="2"/>
  <c r="BS28" i="2"/>
  <c r="J18" i="6"/>
  <c r="C6" i="6"/>
  <c r="C5" i="6"/>
  <c r="G16" i="6"/>
  <c r="G20" i="6" s="1"/>
  <c r="J16" i="6"/>
  <c r="H16" i="6"/>
  <c r="H20" i="6" s="1"/>
  <c r="I16" i="6"/>
  <c r="I18" i="6" s="1"/>
  <c r="K16" i="6"/>
  <c r="L16" i="6"/>
  <c r="L18" i="6" s="1"/>
  <c r="M16" i="6"/>
  <c r="N16" i="6"/>
  <c r="F16" i="6"/>
  <c r="F20" i="6" s="1"/>
  <c r="G34" i="6" l="1"/>
  <c r="I34" i="6"/>
  <c r="H34" i="6"/>
  <c r="F34" i="6"/>
  <c r="I20" i="6"/>
  <c r="G18" i="6"/>
  <c r="G17" i="6" s="1"/>
  <c r="L34" i="6"/>
  <c r="M34" i="6"/>
  <c r="N34" i="6"/>
  <c r="F18" i="6"/>
  <c r="F17" i="6" s="1"/>
  <c r="N18" i="6"/>
  <c r="N17" i="6" s="1"/>
  <c r="M18" i="6"/>
  <c r="M17" i="6" s="1"/>
  <c r="I17" i="6"/>
  <c r="H18" i="6"/>
  <c r="H17" i="6" s="1"/>
  <c r="L17" i="6"/>
  <c r="K34" i="6"/>
  <c r="K18" i="6"/>
  <c r="K17" i="6" s="1"/>
  <c r="J34" i="6"/>
  <c r="J17" i="6"/>
  <c r="M20" i="6"/>
  <c r="L20" i="6"/>
  <c r="K20" i="6"/>
  <c r="N20" i="6"/>
  <c r="J20" i="6"/>
  <c r="O5" i="4"/>
  <c r="P5" i="4" s="1"/>
  <c r="Q5" i="4" s="1"/>
  <c r="O6" i="4"/>
  <c r="P6" i="4" s="1"/>
  <c r="Q6" i="4" s="1"/>
  <c r="O7" i="4"/>
  <c r="P7" i="4" s="1"/>
  <c r="Q7" i="4" s="1"/>
  <c r="O8" i="4"/>
  <c r="P8" i="4" s="1"/>
  <c r="Q8" i="4" s="1"/>
  <c r="O9" i="4"/>
  <c r="P9" i="4" s="1"/>
  <c r="Q9" i="4" s="1"/>
  <c r="O10" i="4"/>
  <c r="P10" i="4" s="1"/>
  <c r="Q10" i="4" s="1"/>
  <c r="O11" i="4"/>
  <c r="P11" i="4" s="1"/>
  <c r="Q11" i="4" s="1"/>
  <c r="O12" i="4"/>
  <c r="P12" i="4" s="1"/>
  <c r="Q12" i="4" s="1"/>
  <c r="O13" i="4"/>
  <c r="P13" i="4" s="1"/>
  <c r="Q13" i="4" s="1"/>
  <c r="O14" i="4"/>
  <c r="P14" i="4" s="1"/>
  <c r="Q14" i="4" s="1"/>
  <c r="O15" i="4"/>
  <c r="P15" i="4" s="1"/>
  <c r="Q15" i="4" s="1"/>
  <c r="O16" i="4"/>
  <c r="P16" i="4" s="1"/>
  <c r="Q16" i="4" s="1"/>
  <c r="O4" i="4"/>
  <c r="P4" i="4" s="1"/>
  <c r="Q4" i="4" s="1"/>
  <c r="L5" i="4"/>
  <c r="M5" i="4" s="1"/>
  <c r="N5" i="4" s="1"/>
  <c r="L6" i="4"/>
  <c r="M6" i="4" s="1"/>
  <c r="N6" i="4" s="1"/>
  <c r="L7" i="4"/>
  <c r="M7" i="4" s="1"/>
  <c r="N7" i="4" s="1"/>
  <c r="L8" i="4"/>
  <c r="M8" i="4" s="1"/>
  <c r="N8" i="4" s="1"/>
  <c r="L9" i="4"/>
  <c r="M9" i="4" s="1"/>
  <c r="N9" i="4" s="1"/>
  <c r="L10" i="4"/>
  <c r="M10" i="4" s="1"/>
  <c r="N10" i="4" s="1"/>
  <c r="L11" i="4"/>
  <c r="M11" i="4" s="1"/>
  <c r="N11" i="4" s="1"/>
  <c r="L12" i="4"/>
  <c r="M12" i="4" s="1"/>
  <c r="N12" i="4" s="1"/>
  <c r="L13" i="4"/>
  <c r="M13" i="4" s="1"/>
  <c r="N13" i="4" s="1"/>
  <c r="L14" i="4"/>
  <c r="M14" i="4" s="1"/>
  <c r="N14" i="4" s="1"/>
  <c r="L15" i="4"/>
  <c r="M15" i="4" s="1"/>
  <c r="N15" i="4" s="1"/>
  <c r="L16" i="4"/>
  <c r="M16" i="4" s="1"/>
  <c r="N16" i="4" s="1"/>
  <c r="J4" i="4"/>
  <c r="BQ31" i="2" l="1"/>
  <c r="BQ32" i="2"/>
  <c r="BQ33" i="2"/>
  <c r="BQ34" i="2"/>
  <c r="BQ35" i="2"/>
  <c r="BQ36" i="2"/>
  <c r="BQ37" i="2"/>
  <c r="BQ38" i="2"/>
  <c r="BQ39" i="2"/>
  <c r="BQ40" i="2"/>
  <c r="BQ41" i="2"/>
  <c r="BQ42" i="2"/>
  <c r="BQ43" i="2"/>
  <c r="BQ44" i="2"/>
  <c r="BQ45" i="2"/>
  <c r="BQ46" i="2"/>
  <c r="BQ30" i="2"/>
  <c r="BR37" i="2" l="1"/>
  <c r="BS37" i="2"/>
  <c r="BS36" i="2"/>
  <c r="BR36" i="2"/>
  <c r="BR35" i="2"/>
  <c r="BS35" i="2"/>
  <c r="BS42" i="2"/>
  <c r="BR42" i="2"/>
  <c r="BS41" i="2"/>
  <c r="BR41" i="2"/>
  <c r="BS40" i="2"/>
  <c r="BR40" i="2"/>
  <c r="BS39" i="2"/>
  <c r="BR39" i="2"/>
  <c r="BS31" i="2"/>
  <c r="BR31" i="2"/>
  <c r="BR45" i="2"/>
  <c r="BS45" i="2"/>
  <c r="BS44" i="2"/>
  <c r="BR44" i="2"/>
  <c r="BS43" i="2"/>
  <c r="BR43" i="2"/>
  <c r="BS34" i="2"/>
  <c r="BR34" i="2"/>
  <c r="BS33" i="2"/>
  <c r="BR33" i="2"/>
  <c r="BS32" i="2"/>
  <c r="BR32" i="2"/>
  <c r="BS30" i="2"/>
  <c r="BR30" i="2"/>
  <c r="BS38" i="2"/>
  <c r="BR38" i="2"/>
  <c r="BS46" i="2"/>
  <c r="BR46" i="2"/>
  <c r="D51" i="2"/>
  <c r="BG20" i="2" l="1"/>
  <c r="BG28" i="2"/>
  <c r="BG13" i="2"/>
  <c r="BG21" i="2"/>
  <c r="BG12" i="2"/>
  <c r="BG14" i="2"/>
  <c r="BG22" i="2"/>
  <c r="BG15" i="2"/>
  <c r="BG23" i="2"/>
  <c r="BG16" i="2"/>
  <c r="BG24" i="2"/>
  <c r="BG17" i="2"/>
  <c r="BG25" i="2"/>
  <c r="BG18" i="2"/>
  <c r="BG26" i="2"/>
  <c r="BG19" i="2"/>
  <c r="BG27" i="2"/>
  <c r="E7" i="5"/>
  <c r="E5" i="5"/>
  <c r="E4" i="5"/>
  <c r="K16" i="4"/>
  <c r="J16" i="4"/>
  <c r="I16" i="4"/>
  <c r="D16" i="4"/>
  <c r="J15" i="4"/>
  <c r="I15" i="4"/>
  <c r="D15" i="4"/>
  <c r="K15" i="4" s="1"/>
  <c r="J14" i="4"/>
  <c r="I14" i="4"/>
  <c r="D14" i="4"/>
  <c r="K14" i="4" s="1"/>
  <c r="K13" i="4"/>
  <c r="J13" i="4"/>
  <c r="I13" i="4"/>
  <c r="D13" i="4"/>
  <c r="J12" i="4"/>
  <c r="I12" i="4"/>
  <c r="D12" i="4"/>
  <c r="K12" i="4" s="1"/>
  <c r="J11" i="4"/>
  <c r="I11" i="4"/>
  <c r="D11" i="4"/>
  <c r="K11" i="4" s="1"/>
  <c r="J10" i="4"/>
  <c r="I10" i="4"/>
  <c r="D10" i="4"/>
  <c r="K10" i="4" s="1"/>
  <c r="J9" i="4"/>
  <c r="I9" i="4"/>
  <c r="D9" i="4"/>
  <c r="K9" i="4" s="1"/>
  <c r="J8" i="4"/>
  <c r="I8" i="4"/>
  <c r="D8" i="4"/>
  <c r="K8" i="4" s="1"/>
  <c r="J7" i="4"/>
  <c r="I7" i="4"/>
  <c r="D7" i="4"/>
  <c r="K7" i="4" s="1"/>
  <c r="J6" i="4"/>
  <c r="I6" i="4"/>
  <c r="D6" i="4"/>
  <c r="K6" i="4" s="1"/>
  <c r="J5" i="4"/>
  <c r="D5" i="4"/>
  <c r="K5" i="4" s="1"/>
  <c r="I4" i="4"/>
  <c r="L4" i="4"/>
  <c r="M4" i="4" s="1"/>
  <c r="N4" i="4" s="1"/>
  <c r="D4" i="4"/>
  <c r="K4" i="4" s="1"/>
  <c r="Q57" i="3"/>
  <c r="T57" i="3" s="1"/>
  <c r="C57" i="3"/>
  <c r="D45" i="3" s="1"/>
  <c r="D46" i="3"/>
  <c r="D41" i="3"/>
  <c r="D40" i="3"/>
  <c r="D39" i="3"/>
  <c r="D38" i="3"/>
  <c r="D37" i="3"/>
  <c r="D33" i="3"/>
  <c r="D32" i="3"/>
  <c r="D31" i="3"/>
  <c r="D30" i="3"/>
  <c r="D29" i="3"/>
  <c r="D25" i="3"/>
  <c r="D24" i="3"/>
  <c r="D23" i="3"/>
  <c r="D61" i="2"/>
  <c r="D60" i="2"/>
  <c r="D59" i="2"/>
  <c r="D57" i="2"/>
  <c r="D56" i="2"/>
  <c r="D55" i="2"/>
  <c r="D54" i="2"/>
  <c r="D52" i="2"/>
  <c r="D50" i="2"/>
  <c r="D49" i="2"/>
  <c r="D48" i="2"/>
  <c r="R29" i="2" s="1"/>
  <c r="U46" i="2"/>
  <c r="Q46" i="2"/>
  <c r="N46" i="2"/>
  <c r="M46" i="2"/>
  <c r="L46" i="2"/>
  <c r="K46" i="2"/>
  <c r="J46" i="2"/>
  <c r="I46" i="2"/>
  <c r="E46" i="2"/>
  <c r="U45" i="2"/>
  <c r="Q45" i="2"/>
  <c r="N45" i="2"/>
  <c r="M45" i="2"/>
  <c r="L45" i="2"/>
  <c r="K45" i="2"/>
  <c r="J45" i="2"/>
  <c r="I45" i="2"/>
  <c r="E45" i="2"/>
  <c r="U44" i="2"/>
  <c r="Q44" i="2"/>
  <c r="N44" i="2"/>
  <c r="M44" i="2"/>
  <c r="L44" i="2"/>
  <c r="K44" i="2"/>
  <c r="J44" i="2"/>
  <c r="I44" i="2"/>
  <c r="E44" i="2"/>
  <c r="P44" i="2" s="1"/>
  <c r="U43" i="2"/>
  <c r="Q43" i="2"/>
  <c r="N43" i="2"/>
  <c r="M43" i="2"/>
  <c r="L43" i="2"/>
  <c r="K43" i="2"/>
  <c r="J43" i="2"/>
  <c r="I43" i="2"/>
  <c r="E43" i="2"/>
  <c r="U42" i="2"/>
  <c r="AE42" i="2" s="1"/>
  <c r="P42" i="2"/>
  <c r="N42" i="2"/>
  <c r="M42" i="2"/>
  <c r="L42" i="2"/>
  <c r="K42" i="2"/>
  <c r="J42" i="2"/>
  <c r="I42" i="2"/>
  <c r="U41" i="2"/>
  <c r="AE41" i="2" s="1"/>
  <c r="P41" i="2"/>
  <c r="N41" i="2"/>
  <c r="M41" i="2"/>
  <c r="L41" i="2"/>
  <c r="K41" i="2"/>
  <c r="J41" i="2"/>
  <c r="I41" i="2"/>
  <c r="E40" i="2"/>
  <c r="U39" i="2"/>
  <c r="N39" i="2"/>
  <c r="M39" i="2"/>
  <c r="L39" i="2"/>
  <c r="K39" i="2"/>
  <c r="J39" i="2"/>
  <c r="I39" i="2"/>
  <c r="E39" i="2"/>
  <c r="U38" i="2"/>
  <c r="N38" i="2"/>
  <c r="M38" i="2"/>
  <c r="L38" i="2"/>
  <c r="K38" i="2"/>
  <c r="J38" i="2"/>
  <c r="I38" i="2"/>
  <c r="U37" i="2"/>
  <c r="N37" i="2"/>
  <c r="M37" i="2"/>
  <c r="L37" i="2"/>
  <c r="K37" i="2"/>
  <c r="J37" i="2"/>
  <c r="I37" i="2"/>
  <c r="U36" i="2"/>
  <c r="N36" i="2"/>
  <c r="M36" i="2"/>
  <c r="L36" i="2"/>
  <c r="K36" i="2"/>
  <c r="J36" i="2"/>
  <c r="I36" i="2"/>
  <c r="U35" i="2"/>
  <c r="N35" i="2"/>
  <c r="M35" i="2"/>
  <c r="L35" i="2"/>
  <c r="K35" i="2"/>
  <c r="J35" i="2"/>
  <c r="I35" i="2"/>
  <c r="U34" i="2"/>
  <c r="N34" i="2"/>
  <c r="M34" i="2"/>
  <c r="L34" i="2"/>
  <c r="K34" i="2"/>
  <c r="J34" i="2"/>
  <c r="I34" i="2"/>
  <c r="U33" i="2"/>
  <c r="N33" i="2"/>
  <c r="M33" i="2"/>
  <c r="L33" i="2"/>
  <c r="K33" i="2"/>
  <c r="J33" i="2"/>
  <c r="I33" i="2"/>
  <c r="U32" i="2"/>
  <c r="N32" i="2"/>
  <c r="M32" i="2"/>
  <c r="L32" i="2"/>
  <c r="K32" i="2"/>
  <c r="J32" i="2"/>
  <c r="I32" i="2"/>
  <c r="U31" i="2"/>
  <c r="N31" i="2"/>
  <c r="M31" i="2"/>
  <c r="L31" i="2"/>
  <c r="K31" i="2"/>
  <c r="J31" i="2"/>
  <c r="I31" i="2"/>
  <c r="U30" i="2"/>
  <c r="N30" i="2"/>
  <c r="M30" i="2"/>
  <c r="L30" i="2"/>
  <c r="K30" i="2"/>
  <c r="J30" i="2"/>
  <c r="I30" i="2"/>
  <c r="CA29" i="2"/>
  <c r="P29" i="2"/>
  <c r="P28" i="2"/>
  <c r="O28" i="2"/>
  <c r="P27" i="2"/>
  <c r="O27" i="2"/>
  <c r="P26" i="2"/>
  <c r="O26" i="2"/>
  <c r="P25" i="2"/>
  <c r="O25" i="2"/>
  <c r="P24" i="2"/>
  <c r="O24" i="2"/>
  <c r="P23" i="2"/>
  <c r="O23" i="2"/>
  <c r="P22" i="2"/>
  <c r="O22" i="2"/>
  <c r="P21" i="2"/>
  <c r="O21" i="2"/>
  <c r="O20" i="2"/>
  <c r="E20" i="2"/>
  <c r="O19" i="2"/>
  <c r="O18" i="2"/>
  <c r="O17" i="2"/>
  <c r="O16" i="2"/>
  <c r="O15" i="2"/>
  <c r="O14" i="2"/>
  <c r="O13" i="2"/>
  <c r="O12" i="2"/>
  <c r="J18" i="1"/>
  <c r="E15" i="1"/>
  <c r="V40" i="2" l="1"/>
  <c r="W40" i="2"/>
  <c r="G22" i="2"/>
  <c r="H22" i="2" s="1"/>
  <c r="G40" i="2"/>
  <c r="H40" i="2" s="1"/>
  <c r="AF40" i="2"/>
  <c r="P40" i="2"/>
  <c r="AE40" i="2"/>
  <c r="D28" i="3"/>
  <c r="D36" i="3"/>
  <c r="D44" i="3"/>
  <c r="D26" i="3"/>
  <c r="D34" i="3"/>
  <c r="D42" i="3"/>
  <c r="D27" i="3"/>
  <c r="D35" i="3"/>
  <c r="D43" i="3"/>
  <c r="AV29" i="2"/>
  <c r="CE29" i="2" s="1"/>
  <c r="P39" i="2"/>
  <c r="AF39" i="2"/>
  <c r="AE39" i="2"/>
  <c r="BH13" i="2"/>
  <c r="BH21" i="2"/>
  <c r="BH12" i="2"/>
  <c r="BH14" i="2"/>
  <c r="BH22" i="2"/>
  <c r="BH15" i="2"/>
  <c r="BH23" i="2"/>
  <c r="BH16" i="2"/>
  <c r="BH24" i="2"/>
  <c r="BH17" i="2"/>
  <c r="BH25" i="2"/>
  <c r="BH18" i="2"/>
  <c r="BH26" i="2"/>
  <c r="BH19" i="2"/>
  <c r="BH27" i="2"/>
  <c r="BH20" i="2"/>
  <c r="BH28" i="2"/>
  <c r="AF44" i="2"/>
  <c r="AE44" i="2"/>
  <c r="P43" i="2"/>
  <c r="AE43" i="2"/>
  <c r="AF43" i="2"/>
  <c r="P45" i="2"/>
  <c r="AF45" i="2"/>
  <c r="AE45" i="2"/>
  <c r="AF46" i="2"/>
  <c r="AE46" i="2"/>
  <c r="AE20" i="2"/>
  <c r="AF20" i="2"/>
  <c r="O34" i="2"/>
  <c r="O39" i="2"/>
  <c r="BI15" i="2"/>
  <c r="BI23" i="2"/>
  <c r="BI17" i="2"/>
  <c r="BI18" i="2"/>
  <c r="BI19" i="2"/>
  <c r="BI20" i="2"/>
  <c r="BI14" i="2"/>
  <c r="BI16" i="2"/>
  <c r="BI24" i="2"/>
  <c r="BI12" i="2"/>
  <c r="BI22" i="2"/>
  <c r="BI13" i="2"/>
  <c r="BI21" i="2"/>
  <c r="O35" i="2"/>
  <c r="O45" i="2"/>
  <c r="V20" i="2"/>
  <c r="AA20" i="2" s="1"/>
  <c r="O37" i="2"/>
  <c r="O44" i="2"/>
  <c r="O33" i="2"/>
  <c r="O31" i="2"/>
  <c r="O30" i="2"/>
  <c r="W34" i="2"/>
  <c r="W30" i="2"/>
  <c r="W15" i="2"/>
  <c r="W20" i="2"/>
  <c r="W23" i="2"/>
  <c r="O32" i="2"/>
  <c r="O38" i="2"/>
  <c r="O46" i="2"/>
  <c r="O36" i="2"/>
  <c r="G39" i="2"/>
  <c r="H39" i="2" s="1"/>
  <c r="W28" i="2"/>
  <c r="W17" i="2"/>
  <c r="W14" i="2"/>
  <c r="R46" i="2"/>
  <c r="T46" i="2" s="1"/>
  <c r="R25" i="2"/>
  <c r="Y25" i="2" s="1"/>
  <c r="G27" i="2"/>
  <c r="H27" i="2" s="1"/>
  <c r="R28" i="2"/>
  <c r="T29" i="2"/>
  <c r="G24" i="2"/>
  <c r="H24" i="2" s="1"/>
  <c r="G41" i="2"/>
  <c r="H41" i="2" s="1"/>
  <c r="G44" i="2"/>
  <c r="H44" i="2" s="1"/>
  <c r="G21" i="2"/>
  <c r="H21" i="2" s="1"/>
  <c r="G45" i="2"/>
  <c r="H45" i="2" s="1"/>
  <c r="R27" i="2"/>
  <c r="T27" i="2" s="1"/>
  <c r="Q21" i="2"/>
  <c r="G25" i="2"/>
  <c r="H25" i="2" s="1"/>
  <c r="R26" i="2"/>
  <c r="R43" i="2"/>
  <c r="T43" i="2" s="1"/>
  <c r="Q22" i="2"/>
  <c r="G26" i="2"/>
  <c r="H26" i="2" s="1"/>
  <c r="Y29" i="2"/>
  <c r="G23" i="2"/>
  <c r="H23" i="2" s="1"/>
  <c r="Q24" i="2"/>
  <c r="G42" i="2"/>
  <c r="H42" i="2" s="1"/>
  <c r="R45" i="2"/>
  <c r="BX45" i="2" s="1"/>
  <c r="Q23" i="2"/>
  <c r="G28" i="2"/>
  <c r="H28" i="2" s="1"/>
  <c r="G29" i="2"/>
  <c r="H29" i="2" s="1"/>
  <c r="Z29" i="2" s="1"/>
  <c r="O42" i="2"/>
  <c r="W22" i="2"/>
  <c r="W18" i="2"/>
  <c r="G20" i="2"/>
  <c r="H20" i="2" s="1"/>
  <c r="V24" i="2"/>
  <c r="V29" i="2"/>
  <c r="W32" i="2"/>
  <c r="W36" i="2"/>
  <c r="W44" i="2"/>
  <c r="V44" i="2"/>
  <c r="W24" i="2"/>
  <c r="W29" i="2"/>
  <c r="O41" i="2"/>
  <c r="W43" i="2"/>
  <c r="V39" i="2"/>
  <c r="W45" i="2"/>
  <c r="W37" i="2"/>
  <c r="V28" i="2"/>
  <c r="W25" i="2"/>
  <c r="V23" i="2"/>
  <c r="W35" i="2"/>
  <c r="V25" i="2"/>
  <c r="W39" i="2"/>
  <c r="W27" i="2"/>
  <c r="W38" i="2"/>
  <c r="W26" i="2"/>
  <c r="V22" i="2"/>
  <c r="W21" i="2"/>
  <c r="W16" i="2"/>
  <c r="W31" i="2"/>
  <c r="V26" i="2"/>
  <c r="V21" i="2"/>
  <c r="W19" i="2"/>
  <c r="V27" i="2"/>
  <c r="W12" i="2"/>
  <c r="W13" i="2"/>
  <c r="E38" i="2"/>
  <c r="P20" i="2"/>
  <c r="Q20" i="2" s="1"/>
  <c r="E19" i="2"/>
  <c r="W33" i="2"/>
  <c r="V43" i="2"/>
  <c r="W42" i="2"/>
  <c r="O43" i="2"/>
  <c r="W46" i="2"/>
  <c r="V46" i="2"/>
  <c r="W41" i="2"/>
  <c r="V45" i="2"/>
  <c r="BX29" i="2"/>
  <c r="V41" i="2"/>
  <c r="R44" i="2"/>
  <c r="V42" i="2"/>
  <c r="G43" i="2"/>
  <c r="H43" i="2" s="1"/>
  <c r="P46" i="2"/>
  <c r="W57" i="3"/>
  <c r="G46" i="2"/>
  <c r="H46" i="2" s="1"/>
  <c r="R22" i="2" l="1"/>
  <c r="R40" i="2" s="1"/>
  <c r="Z40" i="2" s="1"/>
  <c r="Q40" i="2"/>
  <c r="X40" i="2"/>
  <c r="AA40" i="2"/>
  <c r="D57" i="3"/>
  <c r="V19" i="2"/>
  <c r="X19" i="2" s="1"/>
  <c r="AE19" i="2"/>
  <c r="AF19" i="2"/>
  <c r="V38" i="2"/>
  <c r="AA38" i="2" s="1"/>
  <c r="AF38" i="2"/>
  <c r="AE38" i="2"/>
  <c r="X20" i="2"/>
  <c r="AB20" i="2" s="1"/>
  <c r="Z25" i="2"/>
  <c r="BX25" i="2"/>
  <c r="O47" i="2"/>
  <c r="BX46" i="2"/>
  <c r="Z46" i="2"/>
  <c r="Y45" i="2"/>
  <c r="BH45" i="2" s="1"/>
  <c r="T45" i="2"/>
  <c r="BX27" i="2"/>
  <c r="Y27" i="2"/>
  <c r="Y46" i="2"/>
  <c r="BH46" i="2" s="1"/>
  <c r="T25" i="2"/>
  <c r="Z28" i="2"/>
  <c r="T26" i="2"/>
  <c r="BX26" i="2"/>
  <c r="Y26" i="2"/>
  <c r="BX28" i="2"/>
  <c r="Y28" i="2"/>
  <c r="T28" i="2"/>
  <c r="Z43" i="2"/>
  <c r="BX43" i="2"/>
  <c r="Q39" i="2"/>
  <c r="R21" i="2"/>
  <c r="Z45" i="2"/>
  <c r="Z27" i="2"/>
  <c r="R23" i="2"/>
  <c r="Z23" i="2" s="1"/>
  <c r="Q41" i="2"/>
  <c r="R24" i="2"/>
  <c r="Q42" i="2"/>
  <c r="Y43" i="2"/>
  <c r="BH43" i="2" s="1"/>
  <c r="Z26" i="2"/>
  <c r="AA42" i="2"/>
  <c r="X42" i="2"/>
  <c r="AA43" i="2"/>
  <c r="X43" i="2"/>
  <c r="X25" i="2"/>
  <c r="AA25" i="2"/>
  <c r="X45" i="2"/>
  <c r="AA45" i="2"/>
  <c r="AA46" i="2"/>
  <c r="X46" i="2"/>
  <c r="X22" i="2"/>
  <c r="AA22" i="2"/>
  <c r="X44" i="2"/>
  <c r="AA44" i="2"/>
  <c r="X41" i="2"/>
  <c r="AA41" i="2"/>
  <c r="AA29" i="2"/>
  <c r="X29" i="2"/>
  <c r="Q38" i="2"/>
  <c r="R20" i="2"/>
  <c r="Z20" i="2" s="1"/>
  <c r="AA21" i="2"/>
  <c r="X21" i="2"/>
  <c r="BX22" i="2"/>
  <c r="T22" i="2"/>
  <c r="Y22" i="2"/>
  <c r="X39" i="2"/>
  <c r="AA39" i="2"/>
  <c r="Z57" i="3"/>
  <c r="P38" i="2"/>
  <c r="G38" i="2"/>
  <c r="H38" i="2" s="1"/>
  <c r="AA26" i="2"/>
  <c r="X26" i="2"/>
  <c r="AA28" i="2"/>
  <c r="X28" i="2"/>
  <c r="X24" i="2"/>
  <c r="AA24" i="2"/>
  <c r="X27" i="2"/>
  <c r="AA27" i="2"/>
  <c r="BX44" i="2"/>
  <c r="Z44" i="2"/>
  <c r="Y44" i="2"/>
  <c r="BH44" i="2" s="1"/>
  <c r="T44" i="2"/>
  <c r="E37" i="2"/>
  <c r="G19" i="2"/>
  <c r="H19" i="2" s="1"/>
  <c r="E18" i="2"/>
  <c r="P19" i="2"/>
  <c r="Q19" i="2" s="1"/>
  <c r="AA23" i="2"/>
  <c r="X23" i="2"/>
  <c r="Z22" i="2"/>
  <c r="AD20" i="2" l="1"/>
  <c r="AD40" i="2"/>
  <c r="AG40" i="2"/>
  <c r="AB40" i="2"/>
  <c r="Y40" i="2"/>
  <c r="BH40" i="2" s="1"/>
  <c r="T40" i="2"/>
  <c r="AA19" i="2"/>
  <c r="X38" i="2"/>
  <c r="AB38" i="2" s="1"/>
  <c r="AF18" i="2"/>
  <c r="AE18" i="2"/>
  <c r="AF37" i="2"/>
  <c r="AE37" i="2"/>
  <c r="Y21" i="2"/>
  <c r="T21" i="2"/>
  <c r="R39" i="2"/>
  <c r="AG39" i="2" s="1"/>
  <c r="BX21" i="2"/>
  <c r="R42" i="2"/>
  <c r="Y24" i="2"/>
  <c r="BX24" i="2"/>
  <c r="T24" i="2"/>
  <c r="Z24" i="2"/>
  <c r="T23" i="2"/>
  <c r="R41" i="2"/>
  <c r="AG41" i="2" s="1"/>
  <c r="BX23" i="2"/>
  <c r="Y23" i="2"/>
  <c r="Z21" i="2"/>
  <c r="AB29" i="2"/>
  <c r="AH29" i="2" s="1"/>
  <c r="AG29" i="2"/>
  <c r="AD29" i="2"/>
  <c r="AD23" i="2"/>
  <c r="AB23" i="2"/>
  <c r="AG23" i="2"/>
  <c r="AG21" i="2"/>
  <c r="AD21" i="2"/>
  <c r="AB21" i="2"/>
  <c r="AG25" i="2"/>
  <c r="AD25" i="2"/>
  <c r="AB25" i="2"/>
  <c r="AH25" i="2" s="1"/>
  <c r="AD24" i="2"/>
  <c r="AB24" i="2"/>
  <c r="AG24" i="2"/>
  <c r="E36" i="2"/>
  <c r="G18" i="2"/>
  <c r="H18" i="2" s="1"/>
  <c r="E17" i="2"/>
  <c r="P18" i="2"/>
  <c r="Q18" i="2" s="1"/>
  <c r="V18" i="2"/>
  <c r="Q37" i="2"/>
  <c r="R19" i="2"/>
  <c r="Z19" i="2" s="1"/>
  <c r="AB43" i="2"/>
  <c r="AH43" i="2" s="1"/>
  <c r="AD43" i="2"/>
  <c r="AG43" i="2"/>
  <c r="AD28" i="2"/>
  <c r="AB28" i="2"/>
  <c r="AH28" i="2" s="1"/>
  <c r="AG28" i="2"/>
  <c r="R38" i="2"/>
  <c r="Y20" i="2"/>
  <c r="AH20" i="2" s="1"/>
  <c r="BX20" i="2"/>
  <c r="T20" i="2"/>
  <c r="AD39" i="2"/>
  <c r="AB39" i="2"/>
  <c r="AB41" i="2"/>
  <c r="AD41" i="2"/>
  <c r="AD45" i="2"/>
  <c r="AB45" i="2"/>
  <c r="AH45" i="2" s="1"/>
  <c r="AG45" i="2"/>
  <c r="AD42" i="2"/>
  <c r="AB42" i="2"/>
  <c r="AB26" i="2"/>
  <c r="AH26" i="2" s="1"/>
  <c r="AD26" i="2"/>
  <c r="AG26" i="2"/>
  <c r="BX40" i="2"/>
  <c r="AG22" i="2"/>
  <c r="AD22" i="2"/>
  <c r="AB22" i="2"/>
  <c r="AH22" i="2" s="1"/>
  <c r="AD46" i="2"/>
  <c r="AB46" i="2"/>
  <c r="AH46" i="2" s="1"/>
  <c r="AG46" i="2"/>
  <c r="P37" i="2"/>
  <c r="G37" i="2"/>
  <c r="H37" i="2" s="1"/>
  <c r="V37" i="2"/>
  <c r="AG27" i="2"/>
  <c r="AD27" i="2"/>
  <c r="AB27" i="2"/>
  <c r="AH27" i="2" s="1"/>
  <c r="AD19" i="2"/>
  <c r="AB19" i="2"/>
  <c r="AG44" i="2"/>
  <c r="AB44" i="2"/>
  <c r="AH44" i="2" s="1"/>
  <c r="AD44" i="2"/>
  <c r="AG20" i="2"/>
  <c r="AH40" i="2" l="1"/>
  <c r="AC40" i="2" s="1"/>
  <c r="AD38" i="2"/>
  <c r="AH24" i="2"/>
  <c r="AC24" i="2" s="1"/>
  <c r="AF17" i="2"/>
  <c r="AE17" i="2"/>
  <c r="AH23" i="2"/>
  <c r="AE36" i="2"/>
  <c r="AF36" i="2"/>
  <c r="AH21" i="2"/>
  <c r="AC21" i="2" s="1"/>
  <c r="AC20" i="2"/>
  <c r="AG19" i="2"/>
  <c r="Y41" i="2"/>
  <c r="BX41" i="2"/>
  <c r="T41" i="2"/>
  <c r="Z41" i="2"/>
  <c r="Z39" i="2"/>
  <c r="T39" i="2"/>
  <c r="Y39" i="2"/>
  <c r="BX39" i="2"/>
  <c r="Z42" i="2"/>
  <c r="Y42" i="2"/>
  <c r="BX42" i="2"/>
  <c r="T42" i="2"/>
  <c r="AG42" i="2"/>
  <c r="Q36" i="2"/>
  <c r="R18" i="2"/>
  <c r="Z18" i="2" s="1"/>
  <c r="AC44" i="2"/>
  <c r="BG44" i="2"/>
  <c r="AI20" i="2"/>
  <c r="AJ20" i="2" s="1"/>
  <c r="AK20" i="2" s="1"/>
  <c r="AC28" i="2"/>
  <c r="E35" i="2"/>
  <c r="P17" i="2"/>
  <c r="Q17" i="2" s="1"/>
  <c r="E16" i="2"/>
  <c r="G17" i="2"/>
  <c r="H17" i="2" s="1"/>
  <c r="V17" i="2"/>
  <c r="AA37" i="2"/>
  <c r="X37" i="2"/>
  <c r="BG45" i="2"/>
  <c r="BG46" i="2"/>
  <c r="BG40" i="2"/>
  <c r="P36" i="2"/>
  <c r="G36" i="2"/>
  <c r="H36" i="2" s="1"/>
  <c r="V36" i="2"/>
  <c r="BG29" i="2"/>
  <c r="AC29" i="2"/>
  <c r="AC26" i="2"/>
  <c r="AC25" i="2"/>
  <c r="AC22" i="2"/>
  <c r="BG43" i="2"/>
  <c r="AC27" i="2"/>
  <c r="Y38" i="2"/>
  <c r="BX38" i="2"/>
  <c r="T38" i="2"/>
  <c r="R37" i="2"/>
  <c r="BX19" i="2"/>
  <c r="Y19" i="2"/>
  <c r="AH19" i="2" s="1"/>
  <c r="T19" i="2"/>
  <c r="AA18" i="2"/>
  <c r="X18" i="2"/>
  <c r="AG38" i="2"/>
  <c r="Z38" i="2"/>
  <c r="BG42" i="2" l="1"/>
  <c r="BH42" i="2"/>
  <c r="BG38" i="2"/>
  <c r="BH38" i="2"/>
  <c r="BG41" i="2"/>
  <c r="BH41" i="2"/>
  <c r="BG39" i="2"/>
  <c r="BH39" i="2"/>
  <c r="AE16" i="2"/>
  <c r="AF16" i="2"/>
  <c r="AH39" i="2"/>
  <c r="AI39" i="2" s="1"/>
  <c r="AJ39" i="2" s="1"/>
  <c r="AF35" i="2"/>
  <c r="AE35" i="2"/>
  <c r="AH38" i="2"/>
  <c r="AC38" i="2" s="1"/>
  <c r="AH42" i="2"/>
  <c r="AC42" i="2" s="1"/>
  <c r="AH41" i="2"/>
  <c r="AC41" i="2" s="1"/>
  <c r="G35" i="2"/>
  <c r="H35" i="2" s="1"/>
  <c r="P35" i="2"/>
  <c r="V35" i="2"/>
  <c r="AI26" i="2"/>
  <c r="AJ26" i="2" s="1"/>
  <c r="AK26" i="2" s="1"/>
  <c r="AI24" i="2"/>
  <c r="AJ24" i="2" s="1"/>
  <c r="AK24" i="2" s="1"/>
  <c r="AG37" i="2"/>
  <c r="AD37" i="2"/>
  <c r="AB37" i="2"/>
  <c r="AI28" i="2"/>
  <c r="AJ28" i="2" s="1"/>
  <c r="AK28" i="2" s="1"/>
  <c r="AI22" i="2"/>
  <c r="AJ22" i="2" s="1"/>
  <c r="AK22" i="2" s="1"/>
  <c r="AI40" i="2"/>
  <c r="AJ40" i="2" s="1"/>
  <c r="R36" i="2"/>
  <c r="Z36" i="2" s="1"/>
  <c r="T18" i="2"/>
  <c r="Y18" i="2"/>
  <c r="BX18" i="2"/>
  <c r="AI19" i="2"/>
  <c r="AJ19" i="2" s="1"/>
  <c r="AK19" i="2" s="1"/>
  <c r="BX37" i="2"/>
  <c r="T37" i="2"/>
  <c r="Y37" i="2"/>
  <c r="BH37" i="2" s="1"/>
  <c r="AI44" i="2"/>
  <c r="AJ44" i="2" s="1"/>
  <c r="AA17" i="2"/>
  <c r="X17" i="2"/>
  <c r="AI27" i="2"/>
  <c r="AJ27" i="2" s="1"/>
  <c r="AK27" i="2" s="1"/>
  <c r="AI45" i="2"/>
  <c r="AJ45" i="2" s="1"/>
  <c r="AI43" i="2"/>
  <c r="AJ43" i="2" s="1"/>
  <c r="AI25" i="2"/>
  <c r="AJ25" i="2" s="1"/>
  <c r="AK25" i="2" s="1"/>
  <c r="AI46" i="2"/>
  <c r="AJ46" i="2" s="1"/>
  <c r="AC45" i="2"/>
  <c r="AI23" i="2"/>
  <c r="AJ23" i="2" s="1"/>
  <c r="AK23" i="2" s="1"/>
  <c r="Z37" i="2"/>
  <c r="AB18" i="2"/>
  <c r="AD18" i="2"/>
  <c r="AG18" i="2"/>
  <c r="AC43" i="2"/>
  <c r="AA36" i="2"/>
  <c r="X36" i="2"/>
  <c r="AC46" i="2"/>
  <c r="G16" i="2"/>
  <c r="H16" i="2" s="1"/>
  <c r="P16" i="2"/>
  <c r="Q16" i="2" s="1"/>
  <c r="E15" i="2"/>
  <c r="E34" i="2"/>
  <c r="V16" i="2"/>
  <c r="AC23" i="2"/>
  <c r="AC19" i="2"/>
  <c r="R17" i="2"/>
  <c r="Z17" i="2" s="1"/>
  <c r="Q35" i="2"/>
  <c r="CI20" i="2"/>
  <c r="CJ20" i="2" s="1"/>
  <c r="AX20" i="2"/>
  <c r="AM20" i="2"/>
  <c r="AN20" i="2"/>
  <c r="BE20" i="2"/>
  <c r="AT20" i="2"/>
  <c r="AL20" i="2"/>
  <c r="AI21" i="2"/>
  <c r="AJ21" i="2" s="1"/>
  <c r="AK21" i="2" s="1"/>
  <c r="BL20" i="2" l="1"/>
  <c r="BN20" i="2" s="1"/>
  <c r="BK20" i="2"/>
  <c r="BP20" i="2" s="1"/>
  <c r="BJ20" i="2"/>
  <c r="BO20" i="2" s="1"/>
  <c r="AE34" i="2"/>
  <c r="AF34" i="2"/>
  <c r="AF15" i="2"/>
  <c r="AE15" i="2"/>
  <c r="AH37" i="2"/>
  <c r="AH18" i="2"/>
  <c r="AK40" i="2"/>
  <c r="BE40" i="2" s="1"/>
  <c r="AK44" i="2"/>
  <c r="BE44" i="2" s="1"/>
  <c r="AK46" i="2"/>
  <c r="AT46" i="2" s="1"/>
  <c r="AK43" i="2"/>
  <c r="AT43" i="2" s="1"/>
  <c r="AK45" i="2"/>
  <c r="AL45" i="2" s="1"/>
  <c r="AK39" i="2"/>
  <c r="BE39" i="2" s="1"/>
  <c r="AI42" i="2"/>
  <c r="AJ42" i="2" s="1"/>
  <c r="AI41" i="2"/>
  <c r="AJ41" i="2" s="1"/>
  <c r="AC39" i="2"/>
  <c r="AI38" i="2"/>
  <c r="AJ38" i="2" s="1"/>
  <c r="P34" i="2"/>
  <c r="G34" i="2"/>
  <c r="H34" i="2" s="1"/>
  <c r="V34" i="2"/>
  <c r="AM28" i="2"/>
  <c r="AT28" i="2"/>
  <c r="AL28" i="2"/>
  <c r="AN28" i="2"/>
  <c r="CI28" i="2"/>
  <c r="CJ28" i="2" s="1"/>
  <c r="BE28" i="2"/>
  <c r="AX28" i="2"/>
  <c r="AO20" i="2"/>
  <c r="BY20" i="2"/>
  <c r="Y36" i="2"/>
  <c r="BH36" i="2" s="1"/>
  <c r="T36" i="2"/>
  <c r="BX36" i="2"/>
  <c r="BG37" i="2"/>
  <c r="X35" i="2"/>
  <c r="AA35" i="2"/>
  <c r="CI22" i="2"/>
  <c r="CJ22" i="2" s="1"/>
  <c r="BE22" i="2"/>
  <c r="AM22" i="2"/>
  <c r="AT22" i="2"/>
  <c r="AN22" i="2"/>
  <c r="AL22" i="2"/>
  <c r="AX22" i="2"/>
  <c r="AY20" i="2"/>
  <c r="BA20" i="2"/>
  <c r="CF20" i="2"/>
  <c r="CH20" i="2" s="1"/>
  <c r="AZ20" i="2"/>
  <c r="AN25" i="2"/>
  <c r="AM25" i="2"/>
  <c r="AT25" i="2"/>
  <c r="AL25" i="2"/>
  <c r="AX25" i="2"/>
  <c r="CI25" i="2"/>
  <c r="CJ25" i="2" s="1"/>
  <c r="BE25" i="2"/>
  <c r="Q34" i="2"/>
  <c r="R16" i="2"/>
  <c r="CI27" i="2"/>
  <c r="CJ27" i="2" s="1"/>
  <c r="AX27" i="2"/>
  <c r="BE27" i="2"/>
  <c r="AN27" i="2"/>
  <c r="AM27" i="2"/>
  <c r="AL27" i="2"/>
  <c r="AT27" i="2"/>
  <c r="Y17" i="2"/>
  <c r="R35" i="2"/>
  <c r="Z35" i="2" s="1"/>
  <c r="BX17" i="2"/>
  <c r="T17" i="2"/>
  <c r="CI24" i="2"/>
  <c r="CJ24" i="2" s="1"/>
  <c r="AX24" i="2"/>
  <c r="BE24" i="2"/>
  <c r="AN24" i="2"/>
  <c r="AM24" i="2"/>
  <c r="AT24" i="2"/>
  <c r="AL24" i="2"/>
  <c r="P15" i="2"/>
  <c r="Q15" i="2" s="1"/>
  <c r="E33" i="2"/>
  <c r="G15" i="2"/>
  <c r="H15" i="2" s="1"/>
  <c r="E14" i="2"/>
  <c r="V15" i="2"/>
  <c r="CI26" i="2"/>
  <c r="CJ26" i="2" s="1"/>
  <c r="AL26" i="2"/>
  <c r="BE26" i="2"/>
  <c r="AN26" i="2"/>
  <c r="AM26" i="2"/>
  <c r="AX26" i="2"/>
  <c r="AT26" i="2"/>
  <c r="CI21" i="2"/>
  <c r="CJ21" i="2" s="1"/>
  <c r="AN21" i="2"/>
  <c r="AM21" i="2"/>
  <c r="AT21" i="2"/>
  <c r="AL21" i="2"/>
  <c r="BE21" i="2"/>
  <c r="AX21" i="2"/>
  <c r="AA16" i="2"/>
  <c r="X16" i="2"/>
  <c r="AB36" i="2"/>
  <c r="AG36" i="2"/>
  <c r="AD36" i="2"/>
  <c r="AM23" i="2"/>
  <c r="AT23" i="2"/>
  <c r="AL23" i="2"/>
  <c r="BE23" i="2"/>
  <c r="CI23" i="2"/>
  <c r="CJ23" i="2" s="1"/>
  <c r="AX23" i="2"/>
  <c r="AN23" i="2"/>
  <c r="AG17" i="2"/>
  <c r="AD17" i="2"/>
  <c r="AB17" i="2"/>
  <c r="BE19" i="2"/>
  <c r="AN19" i="2"/>
  <c r="AM19" i="2"/>
  <c r="AL19" i="2"/>
  <c r="AX19" i="2"/>
  <c r="CI19" i="2"/>
  <c r="CJ19" i="2" s="1"/>
  <c r="AT19" i="2"/>
  <c r="AH36" i="2" l="1"/>
  <c r="AC36" i="2" s="1"/>
  <c r="BL44" i="2"/>
  <c r="BN44" i="2" s="1"/>
  <c r="BK44" i="2"/>
  <c r="BP44" i="2" s="1"/>
  <c r="BJ44" i="2"/>
  <c r="BO44" i="2" s="1"/>
  <c r="BL40" i="2"/>
  <c r="BN40" i="2" s="1"/>
  <c r="BJ40" i="2"/>
  <c r="BO40" i="2" s="1"/>
  <c r="BK40" i="2"/>
  <c r="BP40" i="2" s="1"/>
  <c r="BL39" i="2"/>
  <c r="BN39" i="2" s="1"/>
  <c r="BJ39" i="2"/>
  <c r="BO39" i="2" s="1"/>
  <c r="BK39" i="2"/>
  <c r="BP39" i="2" s="1"/>
  <c r="BL25" i="2"/>
  <c r="BN25" i="2" s="1"/>
  <c r="BK25" i="2"/>
  <c r="BP25" i="2" s="1"/>
  <c r="BJ25" i="2"/>
  <c r="BO25" i="2" s="1"/>
  <c r="BL28" i="2"/>
  <c r="BN28" i="2" s="1"/>
  <c r="BK28" i="2"/>
  <c r="BP28" i="2" s="1"/>
  <c r="BJ28" i="2"/>
  <c r="BO28" i="2" s="1"/>
  <c r="BL24" i="2"/>
  <c r="BN24" i="2" s="1"/>
  <c r="BK24" i="2"/>
  <c r="BP24" i="2" s="1"/>
  <c r="BJ24" i="2"/>
  <c r="BO24" i="2" s="1"/>
  <c r="BL27" i="2"/>
  <c r="BN27" i="2" s="1"/>
  <c r="BK27" i="2"/>
  <c r="BP27" i="2" s="1"/>
  <c r="BJ27" i="2"/>
  <c r="BO27" i="2" s="1"/>
  <c r="BL23" i="2"/>
  <c r="BN23" i="2" s="1"/>
  <c r="BJ23" i="2"/>
  <c r="BO23" i="2" s="1"/>
  <c r="BK23" i="2"/>
  <c r="BP23" i="2" s="1"/>
  <c r="BL22" i="2"/>
  <c r="BN22" i="2" s="1"/>
  <c r="BJ22" i="2"/>
  <c r="BO22" i="2" s="1"/>
  <c r="BK22" i="2"/>
  <c r="BP22" i="2" s="1"/>
  <c r="BL19" i="2"/>
  <c r="BN19" i="2" s="1"/>
  <c r="BK19" i="2"/>
  <c r="BP19" i="2" s="1"/>
  <c r="BJ19" i="2"/>
  <c r="BO19" i="2" s="1"/>
  <c r="BL21" i="2"/>
  <c r="BN21" i="2" s="1"/>
  <c r="BK21" i="2"/>
  <c r="BP21" i="2" s="1"/>
  <c r="BJ21" i="2"/>
  <c r="BO21" i="2" s="1"/>
  <c r="BL26" i="2"/>
  <c r="BN26" i="2" s="1"/>
  <c r="BK26" i="2"/>
  <c r="BP26" i="2" s="1"/>
  <c r="BJ26" i="2"/>
  <c r="BO26" i="2" s="1"/>
  <c r="AF33" i="2"/>
  <c r="AE33" i="2"/>
  <c r="AE14" i="2"/>
  <c r="AF14" i="2"/>
  <c r="AH17" i="2"/>
  <c r="AC17" i="2" s="1"/>
  <c r="BT20" i="2"/>
  <c r="BV20" i="2" s="1"/>
  <c r="AM44" i="2"/>
  <c r="CI43" i="2"/>
  <c r="CJ43" i="2" s="1"/>
  <c r="AX44" i="2"/>
  <c r="AY44" i="2" s="1"/>
  <c r="AX40" i="2"/>
  <c r="AY40" i="2" s="1"/>
  <c r="AL40" i="2"/>
  <c r="AM40" i="2"/>
  <c r="CI40" i="2"/>
  <c r="CJ40" i="2" s="1"/>
  <c r="AN40" i="2"/>
  <c r="AO40" i="2" s="1"/>
  <c r="AT40" i="2"/>
  <c r="AX45" i="2"/>
  <c r="BA45" i="2" s="1"/>
  <c r="AM45" i="2"/>
  <c r="AL44" i="2"/>
  <c r="AN39" i="2"/>
  <c r="BY39" i="2" s="1"/>
  <c r="AL43" i="2"/>
  <c r="CI39" i="2"/>
  <c r="CJ39" i="2" s="1"/>
  <c r="AX39" i="2"/>
  <c r="CF39" i="2" s="1"/>
  <c r="CH39" i="2" s="1"/>
  <c r="BE43" i="2"/>
  <c r="AL39" i="2"/>
  <c r="AM43" i="2"/>
  <c r="AM39" i="2"/>
  <c r="AN43" i="2"/>
  <c r="AO43" i="2" s="1"/>
  <c r="AX43" i="2"/>
  <c r="AY43" i="2" s="1"/>
  <c r="AT39" i="2"/>
  <c r="AM46" i="2"/>
  <c r="AT44" i="2"/>
  <c r="AN44" i="2"/>
  <c r="BY44" i="2" s="1"/>
  <c r="CI44" i="2"/>
  <c r="CJ44" i="2" s="1"/>
  <c r="AL46" i="2"/>
  <c r="AK42" i="2"/>
  <c r="BE42" i="2" s="1"/>
  <c r="BE46" i="2"/>
  <c r="AT45" i="2"/>
  <c r="CI46" i="2"/>
  <c r="CJ46" i="2" s="1"/>
  <c r="AN46" i="2"/>
  <c r="BY46" i="2" s="1"/>
  <c r="CI45" i="2"/>
  <c r="CJ45" i="2" s="1"/>
  <c r="AK41" i="2"/>
  <c r="CI41" i="2" s="1"/>
  <c r="CJ41" i="2" s="1"/>
  <c r="AN45" i="2"/>
  <c r="BY45" i="2" s="1"/>
  <c r="BE45" i="2"/>
  <c r="AX46" i="2"/>
  <c r="CF46" i="2" s="1"/>
  <c r="CH46" i="2" s="1"/>
  <c r="AK38" i="2"/>
  <c r="AL38" i="2" s="1"/>
  <c r="BC20" i="2"/>
  <c r="BM20" i="2"/>
  <c r="BB20" i="2"/>
  <c r="AI18" i="2"/>
  <c r="AJ18" i="2" s="1"/>
  <c r="AK18" i="2" s="1"/>
  <c r="AO23" i="2"/>
  <c r="BY23" i="2"/>
  <c r="AY23" i="2"/>
  <c r="CF23" i="2"/>
  <c r="CH23" i="2" s="1"/>
  <c r="BA23" i="2"/>
  <c r="AZ23" i="2"/>
  <c r="X34" i="2"/>
  <c r="AA34" i="2"/>
  <c r="AG16" i="2"/>
  <c r="AD16" i="2"/>
  <c r="AB16" i="2"/>
  <c r="BY24" i="2"/>
  <c r="AO24" i="2"/>
  <c r="BX16" i="2"/>
  <c r="Y16" i="2"/>
  <c r="R34" i="2"/>
  <c r="T16" i="2"/>
  <c r="AY26" i="2"/>
  <c r="CF26" i="2"/>
  <c r="CH26" i="2" s="1"/>
  <c r="BA26" i="2"/>
  <c r="AZ26" i="2"/>
  <c r="AI37" i="2"/>
  <c r="AJ37" i="2" s="1"/>
  <c r="AY28" i="2"/>
  <c r="CF28" i="2"/>
  <c r="CH28" i="2" s="1"/>
  <c r="BA28" i="2"/>
  <c r="AZ28" i="2"/>
  <c r="BX35" i="2"/>
  <c r="T35" i="2"/>
  <c r="Y35" i="2"/>
  <c r="BH35" i="2" s="1"/>
  <c r="CA20" i="2"/>
  <c r="CB20" i="2" s="1"/>
  <c r="CC20" i="2" s="1"/>
  <c r="CD20" i="2" s="1"/>
  <c r="CE20" i="2" s="1"/>
  <c r="BZ20" i="2"/>
  <c r="BY19" i="2"/>
  <c r="AO19" i="2"/>
  <c r="AY21" i="2"/>
  <c r="CF21" i="2"/>
  <c r="CH21" i="2" s="1"/>
  <c r="BA21" i="2"/>
  <c r="AZ21" i="2"/>
  <c r="P33" i="2"/>
  <c r="G33" i="2"/>
  <c r="H33" i="2" s="1"/>
  <c r="V33" i="2"/>
  <c r="AY24" i="2"/>
  <c r="CF24" i="2"/>
  <c r="CH24" i="2" s="1"/>
  <c r="BA24" i="2"/>
  <c r="AZ24" i="2"/>
  <c r="BY27" i="2"/>
  <c r="AO27" i="2"/>
  <c r="AC37" i="2"/>
  <c r="BY22" i="2"/>
  <c r="AO22" i="2"/>
  <c r="AY19" i="2"/>
  <c r="BA19" i="2"/>
  <c r="CF19" i="2"/>
  <c r="CH19" i="2" s="1"/>
  <c r="AZ19" i="2"/>
  <c r="AO21" i="2"/>
  <c r="BY21" i="2"/>
  <c r="AA15" i="2"/>
  <c r="X15" i="2"/>
  <c r="AY25" i="2"/>
  <c r="CF25" i="2"/>
  <c r="CH25" i="2" s="1"/>
  <c r="BA25" i="2"/>
  <c r="AZ25" i="2"/>
  <c r="AO26" i="2"/>
  <c r="BY26" i="2"/>
  <c r="Z16" i="2"/>
  <c r="BG36" i="2"/>
  <c r="AC18" i="2"/>
  <c r="AG35" i="2"/>
  <c r="AD35" i="2"/>
  <c r="AB35" i="2"/>
  <c r="E13" i="2"/>
  <c r="E32" i="2"/>
  <c r="P14" i="2"/>
  <c r="Q14" i="2" s="1"/>
  <c r="V14" i="2"/>
  <c r="G14" i="2"/>
  <c r="H14" i="2" s="1"/>
  <c r="AQ20" i="2"/>
  <c r="AR20" i="2" s="1"/>
  <c r="AS20" i="2" s="1"/>
  <c r="AU20" i="2" s="1"/>
  <c r="AV20" i="2" s="1"/>
  <c r="AP20" i="2"/>
  <c r="R15" i="2"/>
  <c r="Q33" i="2"/>
  <c r="AY27" i="2"/>
  <c r="CF27" i="2"/>
  <c r="CH27" i="2" s="1"/>
  <c r="BA27" i="2"/>
  <c r="AZ27" i="2"/>
  <c r="AO25" i="2"/>
  <c r="BY25" i="2"/>
  <c r="AY22" i="2"/>
  <c r="CF22" i="2"/>
  <c r="CH22" i="2" s="1"/>
  <c r="BA22" i="2"/>
  <c r="AZ22" i="2"/>
  <c r="AO28" i="2"/>
  <c r="BY28" i="2"/>
  <c r="AH35" i="2" l="1"/>
  <c r="BL45" i="2"/>
  <c r="BN45" i="2" s="1"/>
  <c r="BK45" i="2"/>
  <c r="BP45" i="2" s="1"/>
  <c r="BJ45" i="2"/>
  <c r="BO45" i="2" s="1"/>
  <c r="BL43" i="2"/>
  <c r="BN43" i="2" s="1"/>
  <c r="BK43" i="2"/>
  <c r="BP43" i="2" s="1"/>
  <c r="BJ43" i="2"/>
  <c r="BO43" i="2" s="1"/>
  <c r="BK42" i="2"/>
  <c r="BP42" i="2" s="1"/>
  <c r="BJ42" i="2"/>
  <c r="BO42" i="2" s="1"/>
  <c r="BL46" i="2"/>
  <c r="BN46" i="2" s="1"/>
  <c r="BK46" i="2"/>
  <c r="BP46" i="2" s="1"/>
  <c r="BJ46" i="2"/>
  <c r="BO46" i="2" s="1"/>
  <c r="AF32" i="2"/>
  <c r="AE32" i="2"/>
  <c r="AE13" i="2"/>
  <c r="AF13" i="2"/>
  <c r="AH16" i="2"/>
  <c r="BU20" i="2"/>
  <c r="BT40" i="2"/>
  <c r="BV40" i="2" s="1"/>
  <c r="BL42" i="2"/>
  <c r="BN42" i="2" s="1"/>
  <c r="BT39" i="2"/>
  <c r="BV39" i="2" s="1"/>
  <c r="BT44" i="2"/>
  <c r="BV44" i="2" s="1"/>
  <c r="BT21" i="2"/>
  <c r="BV21" i="2" s="1"/>
  <c r="BT23" i="2"/>
  <c r="BV23" i="2" s="1"/>
  <c r="BT26" i="2"/>
  <c r="BV26" i="2" s="1"/>
  <c r="BT27" i="2"/>
  <c r="BV27" i="2" s="1"/>
  <c r="BT22" i="2"/>
  <c r="BV22" i="2" s="1"/>
  <c r="BT28" i="2"/>
  <c r="BV28" i="2" s="1"/>
  <c r="BT19" i="2"/>
  <c r="BV19" i="2" s="1"/>
  <c r="BT25" i="2"/>
  <c r="BV25" i="2" s="1"/>
  <c r="BT24" i="2"/>
  <c r="BV24" i="2" s="1"/>
  <c r="AZ44" i="2"/>
  <c r="BA44" i="2"/>
  <c r="CF44" i="2"/>
  <c r="CH44" i="2" s="1"/>
  <c r="AY45" i="2"/>
  <c r="BY40" i="2"/>
  <c r="CA40" i="2" s="1"/>
  <c r="CB40" i="2" s="1"/>
  <c r="CC40" i="2" s="1"/>
  <c r="CD40" i="2" s="1"/>
  <c r="CE40" i="2" s="1"/>
  <c r="CF45" i="2"/>
  <c r="CH45" i="2" s="1"/>
  <c r="AZ40" i="2"/>
  <c r="CF40" i="2"/>
  <c r="CH40" i="2" s="1"/>
  <c r="BA40" i="2"/>
  <c r="AO45" i="2"/>
  <c r="AQ45" i="2" s="1"/>
  <c r="AR45" i="2" s="1"/>
  <c r="AS45" i="2" s="1"/>
  <c r="AU45" i="2" s="1"/>
  <c r="AV45" i="2" s="1"/>
  <c r="AZ45" i="2"/>
  <c r="BB45" i="2" s="1"/>
  <c r="BA46" i="2"/>
  <c r="AZ43" i="2"/>
  <c r="AZ46" i="2"/>
  <c r="AY46" i="2"/>
  <c r="CF43" i="2"/>
  <c r="CH43" i="2" s="1"/>
  <c r="BA43" i="2"/>
  <c r="AO39" i="2"/>
  <c r="AQ39" i="2" s="1"/>
  <c r="AR39" i="2" s="1"/>
  <c r="AS39" i="2" s="1"/>
  <c r="AU39" i="2" s="1"/>
  <c r="AV39" i="2" s="1"/>
  <c r="BY43" i="2"/>
  <c r="CA43" i="2" s="1"/>
  <c r="CB43" i="2" s="1"/>
  <c r="CC43" i="2" s="1"/>
  <c r="CD43" i="2" s="1"/>
  <c r="CE43" i="2" s="1"/>
  <c r="AN42" i="2"/>
  <c r="AO42" i="2" s="1"/>
  <c r="AP42" i="2" s="1"/>
  <c r="AY39" i="2"/>
  <c r="AZ39" i="2"/>
  <c r="AM38" i="2"/>
  <c r="BA39" i="2"/>
  <c r="BE41" i="2"/>
  <c r="AO46" i="2"/>
  <c r="AQ46" i="2" s="1"/>
  <c r="AR46" i="2" s="1"/>
  <c r="AS46" i="2" s="1"/>
  <c r="AU46" i="2" s="1"/>
  <c r="AV46" i="2" s="1"/>
  <c r="AO44" i="2"/>
  <c r="AP44" i="2" s="1"/>
  <c r="AT41" i="2"/>
  <c r="BE38" i="2"/>
  <c r="AN38" i="2"/>
  <c r="BY38" i="2" s="1"/>
  <c r="CA38" i="2" s="1"/>
  <c r="CB38" i="2" s="1"/>
  <c r="CC38" i="2" s="1"/>
  <c r="AK37" i="2"/>
  <c r="BE37" i="2" s="1"/>
  <c r="AX38" i="2"/>
  <c r="CI38" i="2"/>
  <c r="CJ38" i="2" s="1"/>
  <c r="AT38" i="2"/>
  <c r="AT42" i="2"/>
  <c r="AL42" i="2"/>
  <c r="AM42" i="2"/>
  <c r="AX42" i="2"/>
  <c r="CI42" i="2"/>
  <c r="CJ42" i="2" s="1"/>
  <c r="AM41" i="2"/>
  <c r="AN41" i="2"/>
  <c r="AL41" i="2"/>
  <c r="AX41" i="2"/>
  <c r="BC28" i="2"/>
  <c r="BD28" i="2" s="1"/>
  <c r="BM28" i="2"/>
  <c r="BC19" i="2"/>
  <c r="BM19" i="2"/>
  <c r="BC25" i="2"/>
  <c r="BM25" i="2"/>
  <c r="BC26" i="2"/>
  <c r="BM26" i="2"/>
  <c r="BC22" i="2"/>
  <c r="BM22" i="2"/>
  <c r="BC21" i="2"/>
  <c r="BM21" i="2"/>
  <c r="BC23" i="2"/>
  <c r="BM23" i="2"/>
  <c r="BC27" i="2"/>
  <c r="BM27" i="2"/>
  <c r="BC24" i="2"/>
  <c r="BM24" i="2"/>
  <c r="BB23" i="2"/>
  <c r="BB22" i="2"/>
  <c r="BB27" i="2"/>
  <c r="BB24" i="2"/>
  <c r="BB26" i="2"/>
  <c r="BB28" i="2"/>
  <c r="BB21" i="2"/>
  <c r="AQ23" i="2"/>
  <c r="AR23" i="2" s="1"/>
  <c r="AS23" i="2" s="1"/>
  <c r="AU23" i="2" s="1"/>
  <c r="AV23" i="2" s="1"/>
  <c r="AP23" i="2"/>
  <c r="CA22" i="2"/>
  <c r="CB22" i="2" s="1"/>
  <c r="CC22" i="2" s="1"/>
  <c r="CD22" i="2" s="1"/>
  <c r="CE22" i="2" s="1"/>
  <c r="BZ22" i="2"/>
  <c r="AP28" i="2"/>
  <c r="AQ28" i="2"/>
  <c r="AR28" i="2" s="1"/>
  <c r="AS28" i="2" s="1"/>
  <c r="AU28" i="2" s="1"/>
  <c r="AV28" i="2" s="1"/>
  <c r="AQ25" i="2"/>
  <c r="AR25" i="2" s="1"/>
  <c r="AS25" i="2" s="1"/>
  <c r="AU25" i="2" s="1"/>
  <c r="AV25" i="2" s="1"/>
  <c r="AP25" i="2"/>
  <c r="G13" i="2"/>
  <c r="H13" i="2" s="1"/>
  <c r="P13" i="2"/>
  <c r="Q13" i="2" s="1"/>
  <c r="E12" i="2"/>
  <c r="E31" i="2"/>
  <c r="V13" i="2"/>
  <c r="CA21" i="2"/>
  <c r="CB21" i="2" s="1"/>
  <c r="CC21" i="2" s="1"/>
  <c r="CD21" i="2" s="1"/>
  <c r="CE21" i="2" s="1"/>
  <c r="BZ21" i="2"/>
  <c r="R33" i="2"/>
  <c r="T15" i="2"/>
  <c r="BX15" i="2"/>
  <c r="Y15" i="2"/>
  <c r="CA28" i="2"/>
  <c r="CB28" i="2" s="1"/>
  <c r="CC28" i="2" s="1"/>
  <c r="CD28" i="2" s="1"/>
  <c r="CE28" i="2" s="1"/>
  <c r="BZ28" i="2"/>
  <c r="AT18" i="2"/>
  <c r="AL18" i="2"/>
  <c r="AN18" i="2"/>
  <c r="AX18" i="2"/>
  <c r="AM18" i="2"/>
  <c r="CI18" i="2"/>
  <c r="CJ18" i="2" s="1"/>
  <c r="BE18" i="2"/>
  <c r="BG35" i="2"/>
  <c r="CA39" i="2"/>
  <c r="CB39" i="2" s="1"/>
  <c r="CC39" i="2" s="1"/>
  <c r="CD39" i="2" s="1"/>
  <c r="CE39" i="2" s="1"/>
  <c r="BZ39" i="2"/>
  <c r="AP21" i="2"/>
  <c r="AQ21" i="2"/>
  <c r="AR21" i="2" s="1"/>
  <c r="AS21" i="2" s="1"/>
  <c r="AU21" i="2" s="1"/>
  <c r="AV21" i="2" s="1"/>
  <c r="CA44" i="2"/>
  <c r="CB44" i="2" s="1"/>
  <c r="CC44" i="2" s="1"/>
  <c r="CD44" i="2" s="1"/>
  <c r="CE44" i="2" s="1"/>
  <c r="BZ44" i="2"/>
  <c r="AQ24" i="2"/>
  <c r="AR24" i="2" s="1"/>
  <c r="AS24" i="2" s="1"/>
  <c r="AU24" i="2" s="1"/>
  <c r="AV24" i="2" s="1"/>
  <c r="AP24" i="2"/>
  <c r="X14" i="2"/>
  <c r="AA14" i="2"/>
  <c r="AB15" i="2"/>
  <c r="AG15" i="2"/>
  <c r="AD15" i="2"/>
  <c r="AQ19" i="2"/>
  <c r="AR19" i="2" s="1"/>
  <c r="AS19" i="2" s="1"/>
  <c r="AU19" i="2" s="1"/>
  <c r="AV19" i="2" s="1"/>
  <c r="AP19" i="2"/>
  <c r="Y34" i="2"/>
  <c r="BH34" i="2" s="1"/>
  <c r="BX34" i="2"/>
  <c r="T34" i="2"/>
  <c r="AQ43" i="2"/>
  <c r="AR43" i="2" s="1"/>
  <c r="AS43" i="2" s="1"/>
  <c r="AU43" i="2" s="1"/>
  <c r="AV43" i="2" s="1"/>
  <c r="AP43" i="2"/>
  <c r="CA26" i="2"/>
  <c r="CB26" i="2" s="1"/>
  <c r="CC26" i="2" s="1"/>
  <c r="CD26" i="2" s="1"/>
  <c r="CE26" i="2" s="1"/>
  <c r="BZ26" i="2"/>
  <c r="BB19" i="2"/>
  <c r="CA24" i="2"/>
  <c r="CB24" i="2" s="1"/>
  <c r="CC24" i="2" s="1"/>
  <c r="CD24" i="2" s="1"/>
  <c r="CE24" i="2" s="1"/>
  <c r="BZ24" i="2"/>
  <c r="Z34" i="2"/>
  <c r="AP27" i="2"/>
  <c r="AQ27" i="2"/>
  <c r="AR27" i="2" s="1"/>
  <c r="AS27" i="2" s="1"/>
  <c r="AU27" i="2" s="1"/>
  <c r="AV27" i="2" s="1"/>
  <c r="CA23" i="2"/>
  <c r="CB23" i="2" s="1"/>
  <c r="CC23" i="2" s="1"/>
  <c r="CD23" i="2" s="1"/>
  <c r="CE23" i="2" s="1"/>
  <c r="BZ23" i="2"/>
  <c r="BZ46" i="2"/>
  <c r="CA46" i="2"/>
  <c r="CB46" i="2" s="1"/>
  <c r="CC46" i="2" s="1"/>
  <c r="CD46" i="2" s="1"/>
  <c r="CE46" i="2" s="1"/>
  <c r="BZ27" i="2"/>
  <c r="CA27" i="2"/>
  <c r="CB27" i="2" s="1"/>
  <c r="CC27" i="2" s="1"/>
  <c r="CD27" i="2" s="1"/>
  <c r="CE27" i="2" s="1"/>
  <c r="Q32" i="2"/>
  <c r="R14" i="2"/>
  <c r="Z14" i="2" s="1"/>
  <c r="AQ22" i="2"/>
  <c r="AR22" i="2" s="1"/>
  <c r="AS22" i="2" s="1"/>
  <c r="AU22" i="2" s="1"/>
  <c r="AV22" i="2" s="1"/>
  <c r="AP22" i="2"/>
  <c r="X33" i="2"/>
  <c r="AA33" i="2"/>
  <c r="CA25" i="2"/>
  <c r="CB25" i="2" s="1"/>
  <c r="CC25" i="2" s="1"/>
  <c r="CD25" i="2" s="1"/>
  <c r="CE25" i="2" s="1"/>
  <c r="BZ25" i="2"/>
  <c r="P32" i="2"/>
  <c r="G32" i="2"/>
  <c r="H32" i="2" s="1"/>
  <c r="V32" i="2"/>
  <c r="CA19" i="2"/>
  <c r="CB19" i="2" s="1"/>
  <c r="CC19" i="2" s="1"/>
  <c r="CD19" i="2" s="1"/>
  <c r="CE19" i="2" s="1"/>
  <c r="BZ19" i="2"/>
  <c r="AB34" i="2"/>
  <c r="AH34" i="2" s="1"/>
  <c r="AG34" i="2"/>
  <c r="AD34" i="2"/>
  <c r="AQ40" i="2"/>
  <c r="AR40" i="2" s="1"/>
  <c r="AS40" i="2" s="1"/>
  <c r="AU40" i="2" s="1"/>
  <c r="AV40" i="2" s="1"/>
  <c r="AP40" i="2"/>
  <c r="AI17" i="2"/>
  <c r="AJ17" i="2" s="1"/>
  <c r="AK17" i="2" s="1"/>
  <c r="AI36" i="2"/>
  <c r="AJ36" i="2" s="1"/>
  <c r="AQ26" i="2"/>
  <c r="AR26" i="2" s="1"/>
  <c r="AS26" i="2" s="1"/>
  <c r="AU26" i="2" s="1"/>
  <c r="AV26" i="2" s="1"/>
  <c r="AP26" i="2"/>
  <c r="BB25" i="2"/>
  <c r="CA45" i="2"/>
  <c r="CB45" i="2" s="1"/>
  <c r="CC45" i="2" s="1"/>
  <c r="CD45" i="2" s="1"/>
  <c r="CE45" i="2" s="1"/>
  <c r="BZ45" i="2"/>
  <c r="Z15" i="2"/>
  <c r="BK38" i="2" l="1"/>
  <c r="BP38" i="2" s="1"/>
  <c r="BJ38" i="2"/>
  <c r="BO38" i="2" s="1"/>
  <c r="BL41" i="2"/>
  <c r="BN41" i="2" s="1"/>
  <c r="BK41" i="2"/>
  <c r="BP41" i="2" s="1"/>
  <c r="BJ41" i="2"/>
  <c r="BO41" i="2" s="1"/>
  <c r="BL37" i="2"/>
  <c r="BN37" i="2" s="1"/>
  <c r="BK37" i="2"/>
  <c r="BP37" i="2" s="1"/>
  <c r="BJ37" i="2"/>
  <c r="BO37" i="2" s="1"/>
  <c r="BL18" i="2"/>
  <c r="BN18" i="2" s="1"/>
  <c r="BK18" i="2"/>
  <c r="BP18" i="2" s="1"/>
  <c r="BJ18" i="2"/>
  <c r="BO18" i="2" s="1"/>
  <c r="AE12" i="2"/>
  <c r="AF12" i="2"/>
  <c r="AE31" i="2"/>
  <c r="AF31" i="2"/>
  <c r="AH15" i="2"/>
  <c r="BU19" i="2"/>
  <c r="BU22" i="2"/>
  <c r="BU26" i="2"/>
  <c r="BT43" i="2"/>
  <c r="BV43" i="2" s="1"/>
  <c r="BU23" i="2"/>
  <c r="BU40" i="2"/>
  <c r="BU44" i="2"/>
  <c r="BU39" i="2"/>
  <c r="BU27" i="2"/>
  <c r="BU24" i="2"/>
  <c r="BU21" i="2"/>
  <c r="BU25" i="2"/>
  <c r="BU28" i="2"/>
  <c r="BT45" i="2"/>
  <c r="BV45" i="2" s="1"/>
  <c r="BT46" i="2"/>
  <c r="BV46" i="2" s="1"/>
  <c r="BT42" i="2"/>
  <c r="BV42" i="2" s="1"/>
  <c r="BL38" i="2"/>
  <c r="BN38" i="2" s="1"/>
  <c r="BB44" i="2"/>
  <c r="BZ40" i="2"/>
  <c r="BB46" i="2"/>
  <c r="AP45" i="2"/>
  <c r="BB40" i="2"/>
  <c r="CD38" i="2"/>
  <c r="CE38" i="2" s="1"/>
  <c r="BY42" i="2"/>
  <c r="CA42" i="2" s="1"/>
  <c r="CB42" i="2" s="1"/>
  <c r="CC42" i="2" s="1"/>
  <c r="CD42" i="2" s="1"/>
  <c r="CE42" i="2" s="1"/>
  <c r="BB43" i="2"/>
  <c r="AQ44" i="2"/>
  <c r="AR44" i="2" s="1"/>
  <c r="AS44" i="2" s="1"/>
  <c r="AU44" i="2" s="1"/>
  <c r="AV44" i="2" s="1"/>
  <c r="AQ42" i="2"/>
  <c r="AR42" i="2" s="1"/>
  <c r="AS42" i="2" s="1"/>
  <c r="AU42" i="2" s="1"/>
  <c r="AV42" i="2" s="1"/>
  <c r="AP39" i="2"/>
  <c r="BB39" i="2"/>
  <c r="BZ43" i="2"/>
  <c r="AN37" i="2"/>
  <c r="AO37" i="2" s="1"/>
  <c r="AX37" i="2"/>
  <c r="AZ37" i="2" s="1"/>
  <c r="AL37" i="2"/>
  <c r="AP46" i="2"/>
  <c r="AT37" i="2"/>
  <c r="AM37" i="2"/>
  <c r="CI37" i="2"/>
  <c r="CJ37" i="2" s="1"/>
  <c r="AO38" i="2"/>
  <c r="AP38" i="2" s="1"/>
  <c r="BZ38" i="2"/>
  <c r="AO41" i="2"/>
  <c r="BY41" i="2"/>
  <c r="CF38" i="2"/>
  <c r="CH38" i="2" s="1"/>
  <c r="AZ38" i="2"/>
  <c r="AY38" i="2"/>
  <c r="BA38" i="2"/>
  <c r="AZ42" i="2"/>
  <c r="CF42" i="2"/>
  <c r="CH42" i="2" s="1"/>
  <c r="AY42" i="2"/>
  <c r="BA42" i="2"/>
  <c r="AK36" i="2"/>
  <c r="BE36" i="2" s="1"/>
  <c r="AZ41" i="2"/>
  <c r="BA41" i="2"/>
  <c r="AY41" i="2"/>
  <c r="CF41" i="2"/>
  <c r="CH41" i="2" s="1"/>
  <c r="BD27" i="2"/>
  <c r="BD26" i="2" s="1"/>
  <c r="BD25" i="2" s="1"/>
  <c r="AD33" i="2"/>
  <c r="AB33" i="2"/>
  <c r="AG33" i="2"/>
  <c r="AI35" i="2"/>
  <c r="AJ35" i="2" s="1"/>
  <c r="AY18" i="2"/>
  <c r="BA18" i="2"/>
  <c r="CF18" i="2"/>
  <c r="CH18" i="2" s="1"/>
  <c r="AZ18" i="2"/>
  <c r="X13" i="2"/>
  <c r="AA13" i="2"/>
  <c r="AI16" i="2"/>
  <c r="AJ16" i="2" s="1"/>
  <c r="AK16" i="2" s="1"/>
  <c r="AB14" i="2"/>
  <c r="AG14" i="2"/>
  <c r="AD14" i="2"/>
  <c r="BY18" i="2"/>
  <c r="AO18" i="2"/>
  <c r="P31" i="2"/>
  <c r="G31" i="2"/>
  <c r="H31" i="2" s="1"/>
  <c r="V31" i="2"/>
  <c r="R32" i="2"/>
  <c r="Y14" i="2"/>
  <c r="BX14" i="2"/>
  <c r="T14" i="2"/>
  <c r="CI17" i="2"/>
  <c r="CJ17" i="2" s="1"/>
  <c r="AX17" i="2"/>
  <c r="AM17" i="2"/>
  <c r="AN17" i="2"/>
  <c r="AT17" i="2"/>
  <c r="AL17" i="2"/>
  <c r="BE17" i="2"/>
  <c r="BG34" i="2"/>
  <c r="AC34" i="2"/>
  <c r="AC35" i="2"/>
  <c r="E30" i="2"/>
  <c r="P12" i="2"/>
  <c r="Q12" i="2" s="1"/>
  <c r="G12" i="2"/>
  <c r="H12" i="2" s="1"/>
  <c r="V12" i="2"/>
  <c r="AC16" i="2"/>
  <c r="X32" i="2"/>
  <c r="AA32" i="2"/>
  <c r="BX33" i="2"/>
  <c r="T33" i="2"/>
  <c r="Y33" i="2"/>
  <c r="BH33" i="2" s="1"/>
  <c r="Q31" i="2"/>
  <c r="R13" i="2"/>
  <c r="Z13" i="2" s="1"/>
  <c r="Z33" i="2"/>
  <c r="BD24" i="2" l="1"/>
  <c r="BD23" i="2" s="1"/>
  <c r="BD22" i="2" s="1"/>
  <c r="BD21" i="2" s="1"/>
  <c r="BD20" i="2" s="1"/>
  <c r="BD19" i="2" s="1"/>
  <c r="H21" i="1"/>
  <c r="BL36" i="2"/>
  <c r="BN36" i="2" s="1"/>
  <c r="BK36" i="2"/>
  <c r="BP36" i="2" s="1"/>
  <c r="BJ36" i="2"/>
  <c r="BO36" i="2" s="1"/>
  <c r="BL17" i="2"/>
  <c r="BN17" i="2" s="1"/>
  <c r="BK17" i="2"/>
  <c r="BP17" i="2" s="1"/>
  <c r="BJ17" i="2"/>
  <c r="BO17" i="2" s="1"/>
  <c r="AF30" i="2"/>
  <c r="AE30" i="2"/>
  <c r="AH33" i="2"/>
  <c r="AC33" i="2" s="1"/>
  <c r="AH14" i="2"/>
  <c r="AC14" i="2" s="1"/>
  <c r="BU43" i="2"/>
  <c r="BU42" i="2"/>
  <c r="BU45" i="2"/>
  <c r="BT41" i="2"/>
  <c r="BV41" i="2" s="1"/>
  <c r="BU46" i="2"/>
  <c r="BT37" i="2"/>
  <c r="BV37" i="2" s="1"/>
  <c r="BT38" i="2"/>
  <c r="BV38" i="2" s="1"/>
  <c r="BT18" i="2"/>
  <c r="BV18" i="2" s="1"/>
  <c r="BY37" i="2"/>
  <c r="BZ37" i="2" s="1"/>
  <c r="BZ42" i="2"/>
  <c r="CF37" i="2"/>
  <c r="CH37" i="2" s="1"/>
  <c r="AY37" i="2"/>
  <c r="BA37" i="2"/>
  <c r="BB37" i="2" s="1"/>
  <c r="AQ38" i="2"/>
  <c r="AR38" i="2" s="1"/>
  <c r="AS38" i="2" s="1"/>
  <c r="AU38" i="2" s="1"/>
  <c r="AV38" i="2" s="1"/>
  <c r="AL36" i="2"/>
  <c r="CI36" i="2"/>
  <c r="CJ36" i="2" s="1"/>
  <c r="AT36" i="2"/>
  <c r="AM36" i="2"/>
  <c r="AX36" i="2"/>
  <c r="CF36" i="2" s="1"/>
  <c r="CH36" i="2" s="1"/>
  <c r="BB42" i="2"/>
  <c r="AN36" i="2"/>
  <c r="AO36" i="2" s="1"/>
  <c r="BB38" i="2"/>
  <c r="AK35" i="2"/>
  <c r="BE35" i="2" s="1"/>
  <c r="BB41" i="2"/>
  <c r="BZ41" i="2"/>
  <c r="CA41" i="2"/>
  <c r="CB41" i="2" s="1"/>
  <c r="CC41" i="2" s="1"/>
  <c r="CD41" i="2" s="1"/>
  <c r="CE41" i="2" s="1"/>
  <c r="CE50" i="2" s="1"/>
  <c r="H15" i="1" s="1"/>
  <c r="AP41" i="2"/>
  <c r="AQ41" i="2"/>
  <c r="AR41" i="2" s="1"/>
  <c r="AS41" i="2" s="1"/>
  <c r="AU41" i="2" s="1"/>
  <c r="AV41" i="2" s="1"/>
  <c r="AV50" i="2" s="1"/>
  <c r="H14" i="1" s="1"/>
  <c r="BC18" i="2"/>
  <c r="BD18" i="2" s="1"/>
  <c r="BM18" i="2"/>
  <c r="BB18" i="2"/>
  <c r="E46" i="3"/>
  <c r="E42" i="3"/>
  <c r="E38" i="3"/>
  <c r="E34" i="3"/>
  <c r="E30" i="3"/>
  <c r="E26" i="3"/>
  <c r="E45" i="3"/>
  <c r="E41" i="3"/>
  <c r="E32" i="3"/>
  <c r="E37" i="3"/>
  <c r="E28" i="3"/>
  <c r="E33" i="3"/>
  <c r="E24" i="3"/>
  <c r="E23" i="3"/>
  <c r="E44" i="3"/>
  <c r="E43" i="3"/>
  <c r="E25" i="3"/>
  <c r="E31" i="3"/>
  <c r="E40" i="3"/>
  <c r="E35" i="3"/>
  <c r="E27" i="3"/>
  <c r="E36" i="3"/>
  <c r="E29" i="3"/>
  <c r="F6" i="5"/>
  <c r="E39" i="3"/>
  <c r="AD32" i="2"/>
  <c r="AB32" i="2"/>
  <c r="AG32" i="2"/>
  <c r="AO17" i="2"/>
  <c r="BY17" i="2"/>
  <c r="AN16" i="2"/>
  <c r="AM16" i="2"/>
  <c r="CI16" i="2"/>
  <c r="CJ16" i="2" s="1"/>
  <c r="AX16" i="2"/>
  <c r="AL16" i="2"/>
  <c r="BE16" i="2"/>
  <c r="AT16" i="2"/>
  <c r="AI15" i="2"/>
  <c r="AJ15" i="2" s="1"/>
  <c r="AK15" i="2" s="1"/>
  <c r="AP18" i="2"/>
  <c r="AQ18" i="2"/>
  <c r="AR18" i="2" s="1"/>
  <c r="AS18" i="2" s="1"/>
  <c r="AU18" i="2" s="1"/>
  <c r="AV18" i="2" s="1"/>
  <c r="CA18" i="2"/>
  <c r="CB18" i="2" s="1"/>
  <c r="CC18" i="2" s="1"/>
  <c r="CD18" i="2" s="1"/>
  <c r="CE18" i="2" s="1"/>
  <c r="BZ18" i="2"/>
  <c r="AD13" i="2"/>
  <c r="AB13" i="2"/>
  <c r="AG13" i="2"/>
  <c r="Q30" i="2"/>
  <c r="R12" i="2"/>
  <c r="Z12" i="2" s="1"/>
  <c r="BG33" i="2"/>
  <c r="P30" i="2"/>
  <c r="G30" i="2"/>
  <c r="H30" i="2" s="1"/>
  <c r="V30" i="2"/>
  <c r="AP37" i="2"/>
  <c r="AQ37" i="2"/>
  <c r="AR37" i="2" s="1"/>
  <c r="AS37" i="2" s="1"/>
  <c r="AU37" i="2" s="1"/>
  <c r="AV37" i="2" s="1"/>
  <c r="AY17" i="2"/>
  <c r="BA17" i="2"/>
  <c r="CF17" i="2"/>
  <c r="CH17" i="2" s="1"/>
  <c r="AZ17" i="2"/>
  <c r="AC15" i="2"/>
  <c r="Y32" i="2"/>
  <c r="BH32" i="2" s="1"/>
  <c r="BX32" i="2"/>
  <c r="T32" i="2"/>
  <c r="BX13" i="2"/>
  <c r="Y13" i="2"/>
  <c r="R31" i="2"/>
  <c r="Z31" i="2" s="1"/>
  <c r="T13" i="2"/>
  <c r="H6" i="1"/>
  <c r="X12" i="2"/>
  <c r="AA12" i="2"/>
  <c r="C7" i="5"/>
  <c r="F7" i="5" s="1"/>
  <c r="AI34" i="2"/>
  <c r="AJ34" i="2" s="1"/>
  <c r="X31" i="2"/>
  <c r="AA31" i="2"/>
  <c r="Z32" i="2"/>
  <c r="BL35" i="2" l="1"/>
  <c r="BN35" i="2" s="1"/>
  <c r="BJ35" i="2"/>
  <c r="BO35" i="2" s="1"/>
  <c r="BK35" i="2"/>
  <c r="BP35" i="2" s="1"/>
  <c r="BL16" i="2"/>
  <c r="BN16" i="2" s="1"/>
  <c r="BK16" i="2"/>
  <c r="BP16" i="2" s="1"/>
  <c r="BJ16" i="2"/>
  <c r="BO16" i="2" s="1"/>
  <c r="AH32" i="2"/>
  <c r="AC32" i="2" s="1"/>
  <c r="AH13" i="2"/>
  <c r="AC13" i="2" s="1"/>
  <c r="BU41" i="2"/>
  <c r="BU18" i="2"/>
  <c r="BU38" i="2"/>
  <c r="BU37" i="2"/>
  <c r="BT36" i="2"/>
  <c r="BV36" i="2" s="1"/>
  <c r="BT17" i="2"/>
  <c r="BV17" i="2" s="1"/>
  <c r="CA37" i="2"/>
  <c r="CB37" i="2" s="1"/>
  <c r="CC37" i="2" s="1"/>
  <c r="CD37" i="2" s="1"/>
  <c r="CE37" i="2" s="1"/>
  <c r="AY36" i="2"/>
  <c r="BY36" i="2"/>
  <c r="CA36" i="2" s="1"/>
  <c r="CB36" i="2" s="1"/>
  <c r="CC36" i="2" s="1"/>
  <c r="CD36" i="2" s="1"/>
  <c r="CE36" i="2" s="1"/>
  <c r="AT35" i="2"/>
  <c r="AL35" i="2"/>
  <c r="BA36" i="2"/>
  <c r="AZ36" i="2"/>
  <c r="CI35" i="2"/>
  <c r="CJ35" i="2" s="1"/>
  <c r="AM35" i="2"/>
  <c r="AX35" i="2"/>
  <c r="AY35" i="2" s="1"/>
  <c r="AN35" i="2"/>
  <c r="BY35" i="2" s="1"/>
  <c r="AK34" i="2"/>
  <c r="AM34" i="2" s="1"/>
  <c r="BC17" i="2"/>
  <c r="BD17" i="2" s="1"/>
  <c r="BM17" i="2"/>
  <c r="BB17" i="2"/>
  <c r="F36" i="3"/>
  <c r="H36" i="3" s="1"/>
  <c r="F26" i="3"/>
  <c r="H26" i="3" s="1"/>
  <c r="F27" i="3"/>
  <c r="H27" i="3" s="1"/>
  <c r="F24" i="3"/>
  <c r="H24" i="3" s="1"/>
  <c r="F30" i="3"/>
  <c r="H30" i="3" s="1"/>
  <c r="F29" i="3"/>
  <c r="H29" i="3" s="1"/>
  <c r="F43" i="3"/>
  <c r="H43" i="3" s="1"/>
  <c r="F41" i="3"/>
  <c r="H41" i="3" s="1"/>
  <c r="F44" i="3"/>
  <c r="H44" i="3" s="1"/>
  <c r="F45" i="3"/>
  <c r="H45" i="3" s="1"/>
  <c r="BG32" i="2"/>
  <c r="J6" i="1"/>
  <c r="E59" i="3"/>
  <c r="AG12" i="2"/>
  <c r="H7" i="1" s="1"/>
  <c r="AB12" i="2"/>
  <c r="AD12" i="2"/>
  <c r="AQ17" i="2"/>
  <c r="AR17" i="2" s="1"/>
  <c r="AS17" i="2" s="1"/>
  <c r="AU17" i="2" s="1"/>
  <c r="AV17" i="2" s="1"/>
  <c r="AP17" i="2"/>
  <c r="AP36" i="2"/>
  <c r="AQ36" i="2"/>
  <c r="AR36" i="2" s="1"/>
  <c r="AS36" i="2" s="1"/>
  <c r="AU36" i="2" s="1"/>
  <c r="AV36" i="2" s="1"/>
  <c r="F35" i="3"/>
  <c r="H35" i="3" s="1"/>
  <c r="F33" i="3"/>
  <c r="H33" i="3" s="1"/>
  <c r="F34" i="3"/>
  <c r="H34" i="3" s="1"/>
  <c r="AO16" i="2"/>
  <c r="BY16" i="2"/>
  <c r="CA17" i="2"/>
  <c r="CB17" i="2" s="1"/>
  <c r="CC17" i="2" s="1"/>
  <c r="CD17" i="2" s="1"/>
  <c r="CE17" i="2" s="1"/>
  <c r="BZ17" i="2"/>
  <c r="R30" i="2"/>
  <c r="Y12" i="2"/>
  <c r="BX12" i="2"/>
  <c r="H5" i="1"/>
  <c r="T12" i="2"/>
  <c r="F40" i="3"/>
  <c r="H40" i="3" s="1"/>
  <c r="F28" i="3"/>
  <c r="H28" i="3" s="1"/>
  <c r="F38" i="3"/>
  <c r="H38" i="3" s="1"/>
  <c r="AI33" i="2"/>
  <c r="AJ33" i="2" s="1"/>
  <c r="F23" i="3"/>
  <c r="E58" i="3"/>
  <c r="E57" i="3"/>
  <c r="AI14" i="2"/>
  <c r="AJ14" i="2" s="1"/>
  <c r="AK14" i="2" s="1"/>
  <c r="AD31" i="2"/>
  <c r="AB31" i="2"/>
  <c r="AG31" i="2"/>
  <c r="X30" i="2"/>
  <c r="AA30" i="2"/>
  <c r="AY16" i="2"/>
  <c r="BA16" i="2"/>
  <c r="CF16" i="2"/>
  <c r="CH16" i="2" s="1"/>
  <c r="AZ16" i="2"/>
  <c r="F39" i="3"/>
  <c r="H39" i="3" s="1"/>
  <c r="F31" i="3"/>
  <c r="H31" i="3" s="1"/>
  <c r="F37" i="3"/>
  <c r="H37" i="3" s="1"/>
  <c r="F42" i="3"/>
  <c r="H42" i="3" s="1"/>
  <c r="AX15" i="2"/>
  <c r="AL15" i="2"/>
  <c r="AN15" i="2"/>
  <c r="BE15" i="2"/>
  <c r="AM15" i="2"/>
  <c r="CI15" i="2"/>
  <c r="CJ15" i="2" s="1"/>
  <c r="AT15" i="2"/>
  <c r="BX31" i="2"/>
  <c r="T31" i="2"/>
  <c r="Y31" i="2"/>
  <c r="BH31" i="2" s="1"/>
  <c r="F25" i="3"/>
  <c r="H25" i="3" s="1"/>
  <c r="F32" i="3"/>
  <c r="H32" i="3" s="1"/>
  <c r="F46" i="3"/>
  <c r="H46" i="3" s="1"/>
  <c r="BL15" i="2" l="1"/>
  <c r="BN15" i="2" s="1"/>
  <c r="BJ15" i="2"/>
  <c r="BO15" i="2" s="1"/>
  <c r="BK15" i="2"/>
  <c r="BP15" i="2" s="1"/>
  <c r="AH31" i="2"/>
  <c r="AH12" i="2"/>
  <c r="AC12" i="2" s="1"/>
  <c r="BU17" i="2"/>
  <c r="BU36" i="2"/>
  <c r="BT35" i="2"/>
  <c r="BV35" i="2" s="1"/>
  <c r="BT16" i="2"/>
  <c r="BV16" i="2" s="1"/>
  <c r="BZ36" i="2"/>
  <c r="BB36" i="2"/>
  <c r="AZ35" i="2"/>
  <c r="CF35" i="2"/>
  <c r="CH35" i="2" s="1"/>
  <c r="BA35" i="2"/>
  <c r="AN34" i="2"/>
  <c r="AO34" i="2" s="1"/>
  <c r="AO35" i="2"/>
  <c r="AQ35" i="2" s="1"/>
  <c r="AR35" i="2" s="1"/>
  <c r="AS35" i="2" s="1"/>
  <c r="AU35" i="2" s="1"/>
  <c r="AV35" i="2" s="1"/>
  <c r="AX34" i="2"/>
  <c r="AY34" i="2" s="1"/>
  <c r="BE34" i="2"/>
  <c r="AT34" i="2"/>
  <c r="CI34" i="2"/>
  <c r="CJ34" i="2" s="1"/>
  <c r="AL34" i="2"/>
  <c r="AK33" i="2"/>
  <c r="AX33" i="2" s="1"/>
  <c r="BC16" i="2"/>
  <c r="BD16" i="2" s="1"/>
  <c r="BM16" i="2"/>
  <c r="E60" i="3"/>
  <c r="T58" i="3" s="1"/>
  <c r="BB16" i="2"/>
  <c r="CA35" i="2"/>
  <c r="CB35" i="2" s="1"/>
  <c r="CC35" i="2" s="1"/>
  <c r="CD35" i="2" s="1"/>
  <c r="CE35" i="2" s="1"/>
  <c r="BZ35" i="2"/>
  <c r="Y30" i="2"/>
  <c r="BH30" i="2" s="1"/>
  <c r="C7" i="6" s="1"/>
  <c r="T30" i="2"/>
  <c r="BX30" i="2"/>
  <c r="CA16" i="2"/>
  <c r="CB16" i="2" s="1"/>
  <c r="CC16" i="2" s="1"/>
  <c r="CD16" i="2" s="1"/>
  <c r="CE16" i="2" s="1"/>
  <c r="BZ16" i="2"/>
  <c r="Z30" i="2"/>
  <c r="AO15" i="2"/>
  <c r="BY15" i="2"/>
  <c r="CI14" i="2"/>
  <c r="CJ14" i="2" s="1"/>
  <c r="AX14" i="2"/>
  <c r="AL14" i="2"/>
  <c r="AT14" i="2"/>
  <c r="BE14" i="2"/>
  <c r="AM14" i="2"/>
  <c r="AN14" i="2"/>
  <c r="AI13" i="2"/>
  <c r="AJ13" i="2" s="1"/>
  <c r="AK13" i="2" s="1"/>
  <c r="AP16" i="2"/>
  <c r="AQ16" i="2"/>
  <c r="AR16" i="2" s="1"/>
  <c r="AS16" i="2" s="1"/>
  <c r="AU16" i="2" s="1"/>
  <c r="AV16" i="2" s="1"/>
  <c r="BG31" i="2"/>
  <c r="J5" i="1"/>
  <c r="AI32" i="2"/>
  <c r="AJ32" i="2" s="1"/>
  <c r="AY15" i="2"/>
  <c r="BA15" i="2"/>
  <c r="CF15" i="2"/>
  <c r="CH15" i="2" s="1"/>
  <c r="AZ15" i="2"/>
  <c r="AG30" i="2"/>
  <c r="AD30" i="2"/>
  <c r="AB30" i="2"/>
  <c r="H23" i="3"/>
  <c r="H35" i="6" l="1"/>
  <c r="H36" i="6" s="1"/>
  <c r="I35" i="6"/>
  <c r="I36" i="6" s="1"/>
  <c r="F35" i="6"/>
  <c r="F36" i="6" s="1"/>
  <c r="G35" i="6"/>
  <c r="G36" i="6" s="1"/>
  <c r="N35" i="6"/>
  <c r="N36" i="6" s="1"/>
  <c r="K35" i="6"/>
  <c r="K36" i="6" s="1"/>
  <c r="J35" i="6"/>
  <c r="J36" i="6" s="1"/>
  <c r="M35" i="6"/>
  <c r="M36" i="6" s="1"/>
  <c r="L35" i="6"/>
  <c r="L36" i="6" s="1"/>
  <c r="AH30" i="2"/>
  <c r="AC30" i="2" s="1"/>
  <c r="BL34" i="2"/>
  <c r="BN34" i="2" s="1"/>
  <c r="BK34" i="2"/>
  <c r="BP34" i="2" s="1"/>
  <c r="BJ34" i="2"/>
  <c r="BO34" i="2" s="1"/>
  <c r="BL14" i="2"/>
  <c r="BN14" i="2" s="1"/>
  <c r="BJ14" i="2"/>
  <c r="BO14" i="2" s="1"/>
  <c r="BK14" i="2"/>
  <c r="BP14" i="2" s="1"/>
  <c r="BU16" i="2"/>
  <c r="BU35" i="2"/>
  <c r="BT15" i="2"/>
  <c r="BV15" i="2" s="1"/>
  <c r="BB35" i="2"/>
  <c r="K58" i="3"/>
  <c r="C72" i="3" s="1"/>
  <c r="N58" i="3"/>
  <c r="C73" i="3" s="1"/>
  <c r="AZ34" i="2"/>
  <c r="CF34" i="2"/>
  <c r="CH34" i="2" s="1"/>
  <c r="BA34" i="2"/>
  <c r="AP35" i="2"/>
  <c r="BY34" i="2"/>
  <c r="CA34" i="2" s="1"/>
  <c r="CB34" i="2" s="1"/>
  <c r="CC34" i="2" s="1"/>
  <c r="CD34" i="2" s="1"/>
  <c r="CE34" i="2" s="1"/>
  <c r="AT33" i="2"/>
  <c r="AL33" i="2"/>
  <c r="CI33" i="2"/>
  <c r="CJ33" i="2" s="1"/>
  <c r="AM33" i="2"/>
  <c r="BE33" i="2"/>
  <c r="AN33" i="2"/>
  <c r="BY33" i="2" s="1"/>
  <c r="AK32" i="2"/>
  <c r="AM32" i="2" s="1"/>
  <c r="Q58" i="3"/>
  <c r="Q59" i="3" s="1"/>
  <c r="Z58" i="3"/>
  <c r="C77" i="3" s="1"/>
  <c r="W58" i="3"/>
  <c r="W59" i="3" s="1"/>
  <c r="BC15" i="2"/>
  <c r="BD15" i="2" s="1"/>
  <c r="BM15" i="2"/>
  <c r="BB15" i="2"/>
  <c r="AI31" i="2"/>
  <c r="AJ31" i="2" s="1"/>
  <c r="BZ15" i="2"/>
  <c r="CA15" i="2"/>
  <c r="CB15" i="2" s="1"/>
  <c r="CC15" i="2" s="1"/>
  <c r="CD15" i="2" s="1"/>
  <c r="CE15" i="2" s="1"/>
  <c r="BG30" i="2"/>
  <c r="C8" i="6" s="1"/>
  <c r="AC31" i="2"/>
  <c r="C75" i="3"/>
  <c r="T59" i="3"/>
  <c r="AP15" i="2"/>
  <c r="AQ15" i="2"/>
  <c r="AR15" i="2" s="1"/>
  <c r="AS15" i="2" s="1"/>
  <c r="AU15" i="2" s="1"/>
  <c r="AV15" i="2" s="1"/>
  <c r="AY33" i="2"/>
  <c r="BA33" i="2"/>
  <c r="CF33" i="2"/>
  <c r="CH33" i="2" s="1"/>
  <c r="AZ33" i="2"/>
  <c r="AQ34" i="2"/>
  <c r="AR34" i="2" s="1"/>
  <c r="AS34" i="2" s="1"/>
  <c r="AU34" i="2" s="1"/>
  <c r="AV34" i="2" s="1"/>
  <c r="AP34" i="2"/>
  <c r="AM13" i="2"/>
  <c r="CI13" i="2"/>
  <c r="CJ13" i="2" s="1"/>
  <c r="AN13" i="2"/>
  <c r="BE13" i="2"/>
  <c r="AX13" i="2"/>
  <c r="AT13" i="2"/>
  <c r="AL13" i="2"/>
  <c r="BY14" i="2"/>
  <c r="AO14" i="2"/>
  <c r="AY14" i="2"/>
  <c r="BA14" i="2"/>
  <c r="CF14" i="2"/>
  <c r="CH14" i="2" s="1"/>
  <c r="AZ14" i="2"/>
  <c r="AI12" i="2"/>
  <c r="AJ12" i="2" s="1"/>
  <c r="AK12" i="2" s="1"/>
  <c r="J7" i="1"/>
  <c r="F21" i="6" l="1"/>
  <c r="F22" i="6" s="1"/>
  <c r="N21" i="6"/>
  <c r="N22" i="6" s="1"/>
  <c r="M21" i="6"/>
  <c r="M22" i="6" s="1"/>
  <c r="L21" i="6"/>
  <c r="L22" i="6" s="1"/>
  <c r="K21" i="6"/>
  <c r="K22" i="6" s="1"/>
  <c r="G21" i="6"/>
  <c r="G22" i="6" s="1"/>
  <c r="I21" i="6"/>
  <c r="I22" i="6" s="1"/>
  <c r="H21" i="6"/>
  <c r="H22" i="6" s="1"/>
  <c r="J21" i="6"/>
  <c r="J22" i="6" s="1"/>
  <c r="O37" i="6"/>
  <c r="K38" i="6" s="1"/>
  <c r="K39" i="6" s="1"/>
  <c r="BL33" i="2"/>
  <c r="BN33" i="2" s="1"/>
  <c r="BK33" i="2"/>
  <c r="BP33" i="2" s="1"/>
  <c r="BJ33" i="2"/>
  <c r="BO33" i="2" s="1"/>
  <c r="BK13" i="2"/>
  <c r="BP13" i="2" s="1"/>
  <c r="BJ13" i="2"/>
  <c r="BO13" i="2" s="1"/>
  <c r="BL13" i="2"/>
  <c r="BN13" i="2" s="1"/>
  <c r="BU15" i="2"/>
  <c r="BT34" i="2"/>
  <c r="BV34" i="2" s="1"/>
  <c r="BT14" i="2"/>
  <c r="BV14" i="2" s="1"/>
  <c r="BB34" i="2"/>
  <c r="K59" i="3"/>
  <c r="I27" i="3" s="1"/>
  <c r="N59" i="3"/>
  <c r="L39" i="3" s="1"/>
  <c r="BZ34" i="2"/>
  <c r="AX32" i="2"/>
  <c r="CF32" i="2" s="1"/>
  <c r="CH32" i="2" s="1"/>
  <c r="AL32" i="2"/>
  <c r="AN32" i="2"/>
  <c r="AO32" i="2" s="1"/>
  <c r="CI32" i="2"/>
  <c r="CJ32" i="2" s="1"/>
  <c r="AT32" i="2"/>
  <c r="AK31" i="2"/>
  <c r="BE31" i="2" s="1"/>
  <c r="BE32" i="2"/>
  <c r="AO33" i="2"/>
  <c r="AP33" i="2" s="1"/>
  <c r="Z59" i="3"/>
  <c r="X25" i="3" s="1"/>
  <c r="C74" i="3"/>
  <c r="C76" i="3"/>
  <c r="BC14" i="2"/>
  <c r="BD14" i="2" s="1"/>
  <c r="BM14" i="2"/>
  <c r="BB14" i="2"/>
  <c r="BB33" i="2"/>
  <c r="AY13" i="2"/>
  <c r="BA13" i="2"/>
  <c r="CF13" i="2"/>
  <c r="CH13" i="2" s="1"/>
  <c r="AZ13" i="2"/>
  <c r="S24" i="3"/>
  <c r="R44" i="3"/>
  <c r="R40" i="3"/>
  <c r="R36" i="3"/>
  <c r="R32" i="3"/>
  <c r="R28" i="3"/>
  <c r="R24" i="3"/>
  <c r="R23" i="3"/>
  <c r="R45" i="3"/>
  <c r="R41" i="3"/>
  <c r="R27" i="3"/>
  <c r="R37" i="3"/>
  <c r="R46" i="3"/>
  <c r="R42" i="3"/>
  <c r="R33" i="3"/>
  <c r="R35" i="3"/>
  <c r="R34" i="3"/>
  <c r="R38" i="3"/>
  <c r="R29" i="3"/>
  <c r="R43" i="3"/>
  <c r="R25" i="3"/>
  <c r="R30" i="3"/>
  <c r="R39" i="3"/>
  <c r="R26" i="3"/>
  <c r="R31" i="3"/>
  <c r="T23" i="3"/>
  <c r="BZ14" i="2"/>
  <c r="CA14" i="2"/>
  <c r="CB14" i="2" s="1"/>
  <c r="CC14" i="2" s="1"/>
  <c r="CD14" i="2" s="1"/>
  <c r="CE14" i="2" s="1"/>
  <c r="AO13" i="2"/>
  <c r="BY13" i="2"/>
  <c r="O46" i="3"/>
  <c r="O42" i="3"/>
  <c r="O38" i="3"/>
  <c r="O34" i="3"/>
  <c r="O30" i="3"/>
  <c r="O26" i="3"/>
  <c r="O44" i="3"/>
  <c r="O40" i="3"/>
  <c r="O36" i="3"/>
  <c r="O32" i="3"/>
  <c r="O28" i="3"/>
  <c r="O24" i="3"/>
  <c r="O31" i="3"/>
  <c r="O23" i="3"/>
  <c r="O27" i="3"/>
  <c r="O45" i="3"/>
  <c r="O41" i="3"/>
  <c r="O29" i="3"/>
  <c r="O35" i="3"/>
  <c r="O37" i="3"/>
  <c r="O33" i="3"/>
  <c r="P24" i="3"/>
  <c r="O43" i="3"/>
  <c r="O39" i="3"/>
  <c r="O25" i="3"/>
  <c r="Q23" i="3"/>
  <c r="CA33" i="2"/>
  <c r="CB33" i="2" s="1"/>
  <c r="CC33" i="2" s="1"/>
  <c r="CD33" i="2" s="1"/>
  <c r="CE33" i="2" s="1"/>
  <c r="BZ33" i="2"/>
  <c r="U45" i="3"/>
  <c r="U41" i="3"/>
  <c r="U37" i="3"/>
  <c r="U33" i="3"/>
  <c r="U29" i="3"/>
  <c r="U25" i="3"/>
  <c r="U43" i="3"/>
  <c r="U39" i="3"/>
  <c r="U35" i="3"/>
  <c r="U31" i="3"/>
  <c r="U27" i="3"/>
  <c r="U46" i="3"/>
  <c r="U42" i="3"/>
  <c r="U28" i="3"/>
  <c r="V24" i="3"/>
  <c r="U38" i="3"/>
  <c r="U24" i="3"/>
  <c r="U34" i="3"/>
  <c r="U40" i="3"/>
  <c r="U26" i="3"/>
  <c r="U36" i="3"/>
  <c r="U44" i="3"/>
  <c r="U30" i="3"/>
  <c r="U32" i="3"/>
  <c r="U23" i="3"/>
  <c r="W23" i="3"/>
  <c r="AP14" i="2"/>
  <c r="AQ14" i="2"/>
  <c r="AR14" i="2" s="1"/>
  <c r="AS14" i="2" s="1"/>
  <c r="AU14" i="2" s="1"/>
  <c r="AV14" i="2" s="1"/>
  <c r="AI30" i="2"/>
  <c r="AJ30" i="2" s="1"/>
  <c r="AX12" i="2"/>
  <c r="AN12" i="2"/>
  <c r="BE12" i="2"/>
  <c r="AL12" i="2"/>
  <c r="CI12" i="2"/>
  <c r="CJ12" i="2" s="1"/>
  <c r="AM12" i="2"/>
  <c r="AT12" i="2"/>
  <c r="O23" i="6" l="1"/>
  <c r="H24" i="6" s="1"/>
  <c r="H25" i="6" s="1"/>
  <c r="L38" i="6"/>
  <c r="L39" i="6" s="1"/>
  <c r="N38" i="6"/>
  <c r="N39" i="6" s="1"/>
  <c r="I38" i="6"/>
  <c r="I39" i="6" s="1"/>
  <c r="F38" i="6"/>
  <c r="F39" i="6" s="1"/>
  <c r="G38" i="6"/>
  <c r="G39" i="6" s="1"/>
  <c r="J38" i="6"/>
  <c r="J39" i="6" s="1"/>
  <c r="H38" i="6"/>
  <c r="H39" i="6" s="1"/>
  <c r="M38" i="6"/>
  <c r="M39" i="6" s="1"/>
  <c r="M24" i="3"/>
  <c r="M25" i="3" s="1"/>
  <c r="BL31" i="2"/>
  <c r="BN31" i="2" s="1"/>
  <c r="BJ31" i="2"/>
  <c r="BO31" i="2" s="1"/>
  <c r="BK31" i="2"/>
  <c r="BP31" i="2" s="1"/>
  <c r="BL32" i="2"/>
  <c r="BN32" i="2" s="1"/>
  <c r="BJ32" i="2"/>
  <c r="BO32" i="2" s="1"/>
  <c r="BK32" i="2"/>
  <c r="BP32" i="2" s="1"/>
  <c r="BL12" i="2"/>
  <c r="BN12" i="2" s="1"/>
  <c r="BK12" i="2"/>
  <c r="BP12" i="2" s="1"/>
  <c r="BJ12" i="2"/>
  <c r="BO12" i="2" s="1"/>
  <c r="BT33" i="2"/>
  <c r="BU14" i="2"/>
  <c r="BU34" i="2"/>
  <c r="L26" i="3"/>
  <c r="I37" i="3"/>
  <c r="I31" i="3"/>
  <c r="I43" i="3"/>
  <c r="BT13" i="2"/>
  <c r="BV13" i="2" s="1"/>
  <c r="I36" i="3"/>
  <c r="I25" i="3"/>
  <c r="L27" i="3"/>
  <c r="I34" i="3"/>
  <c r="L42" i="3"/>
  <c r="I44" i="3"/>
  <c r="I35" i="3"/>
  <c r="I30" i="3"/>
  <c r="I29" i="3"/>
  <c r="K23" i="3"/>
  <c r="I23" i="3"/>
  <c r="I33" i="3"/>
  <c r="I39" i="3"/>
  <c r="I26" i="3"/>
  <c r="I40" i="3"/>
  <c r="I24" i="3"/>
  <c r="I45" i="3"/>
  <c r="I41" i="3"/>
  <c r="I32" i="3"/>
  <c r="I42" i="3"/>
  <c r="J24" i="3"/>
  <c r="J25" i="3" s="1"/>
  <c r="I38" i="3"/>
  <c r="I28" i="3"/>
  <c r="I46" i="3"/>
  <c r="L30" i="3"/>
  <c r="L25" i="3"/>
  <c r="L40" i="3"/>
  <c r="L37" i="3"/>
  <c r="L46" i="3"/>
  <c r="L38" i="3"/>
  <c r="L34" i="3"/>
  <c r="L24" i="3"/>
  <c r="L33" i="3"/>
  <c r="L43" i="3"/>
  <c r="AY32" i="2"/>
  <c r="L32" i="3"/>
  <c r="L31" i="3"/>
  <c r="L41" i="3"/>
  <c r="BA32" i="2"/>
  <c r="L28" i="3"/>
  <c r="L44" i="3"/>
  <c r="L45" i="3"/>
  <c r="N23" i="3"/>
  <c r="L36" i="3"/>
  <c r="L35" i="3"/>
  <c r="L29" i="3"/>
  <c r="L23" i="3"/>
  <c r="X24" i="3"/>
  <c r="X29" i="3"/>
  <c r="X38" i="3"/>
  <c r="X41" i="3"/>
  <c r="X31" i="3"/>
  <c r="X27" i="3"/>
  <c r="X35" i="3"/>
  <c r="X39" i="3"/>
  <c r="Y24" i="3"/>
  <c r="Y25" i="3" s="1"/>
  <c r="X30" i="3"/>
  <c r="X46" i="3"/>
  <c r="X32" i="3"/>
  <c r="X45" i="3"/>
  <c r="X36" i="3"/>
  <c r="X33" i="3"/>
  <c r="Z23" i="3"/>
  <c r="X42" i="3"/>
  <c r="X44" i="3"/>
  <c r="X43" i="3"/>
  <c r="X40" i="3"/>
  <c r="X37" i="3"/>
  <c r="X34" i="3"/>
  <c r="X23" i="3"/>
  <c r="X28" i="3"/>
  <c r="X26" i="3"/>
  <c r="AZ32" i="2"/>
  <c r="AQ33" i="2"/>
  <c r="AR33" i="2" s="1"/>
  <c r="AS33" i="2" s="1"/>
  <c r="AU33" i="2" s="1"/>
  <c r="AV33" i="2" s="1"/>
  <c r="BY32" i="2"/>
  <c r="BZ32" i="2" s="1"/>
  <c r="AT31" i="2"/>
  <c r="CI31" i="2"/>
  <c r="CJ31" i="2" s="1"/>
  <c r="AL31" i="2"/>
  <c r="AX31" i="2"/>
  <c r="AY31" i="2" s="1"/>
  <c r="AM31" i="2"/>
  <c r="AN31" i="2"/>
  <c r="BY31" i="2" s="1"/>
  <c r="AK30" i="2"/>
  <c r="BE30" i="2" s="1"/>
  <c r="BC13" i="2"/>
  <c r="BD13" i="2" s="1"/>
  <c r="BM13" i="2"/>
  <c r="BB13" i="2"/>
  <c r="AQ32" i="2"/>
  <c r="AR32" i="2" s="1"/>
  <c r="AS32" i="2" s="1"/>
  <c r="AU32" i="2" s="1"/>
  <c r="AV32" i="2" s="1"/>
  <c r="AP32" i="2"/>
  <c r="AY12" i="2"/>
  <c r="BA12" i="2"/>
  <c r="CF12" i="2"/>
  <c r="CH12" i="2" s="1"/>
  <c r="AZ12" i="2"/>
  <c r="BZ13" i="2"/>
  <c r="CA13" i="2"/>
  <c r="CB13" i="2" s="1"/>
  <c r="CC13" i="2" s="1"/>
  <c r="CD13" i="2" s="1"/>
  <c r="CE13" i="2" s="1"/>
  <c r="T24" i="3"/>
  <c r="S25" i="3"/>
  <c r="AO12" i="2"/>
  <c r="BY12" i="2"/>
  <c r="Q24" i="3"/>
  <c r="P25" i="3"/>
  <c r="W24" i="3"/>
  <c r="V25" i="3"/>
  <c r="AQ13" i="2"/>
  <c r="AR13" i="2" s="1"/>
  <c r="AS13" i="2" s="1"/>
  <c r="AU13" i="2" s="1"/>
  <c r="AV13" i="2" s="1"/>
  <c r="AP13" i="2"/>
  <c r="M24" i="6" l="1"/>
  <c r="M25" i="6" s="1"/>
  <c r="I24" i="6"/>
  <c r="I25" i="6" s="1"/>
  <c r="BU33" i="2"/>
  <c r="BV33" i="2"/>
  <c r="F24" i="6"/>
  <c r="F25" i="6" s="1"/>
  <c r="N24" i="3"/>
  <c r="N24" i="6"/>
  <c r="N25" i="6" s="1"/>
  <c r="J24" i="6"/>
  <c r="J25" i="6" s="1"/>
  <c r="L24" i="6"/>
  <c r="L25" i="6" s="1"/>
  <c r="K24" i="6"/>
  <c r="K25" i="6" s="1"/>
  <c r="G24" i="6"/>
  <c r="G25" i="6" s="1"/>
  <c r="O40" i="6"/>
  <c r="G42" i="6" s="1"/>
  <c r="BK30" i="2"/>
  <c r="BP30" i="2" s="1"/>
  <c r="BP47" i="2" s="1"/>
  <c r="BJ30" i="2"/>
  <c r="BL30" i="2"/>
  <c r="BN30" i="2" s="1"/>
  <c r="BU13" i="2"/>
  <c r="BT31" i="2"/>
  <c r="BV31" i="2" s="1"/>
  <c r="BT32" i="2"/>
  <c r="BV32" i="2" s="1"/>
  <c r="BT12" i="2"/>
  <c r="BV12" i="2" s="1"/>
  <c r="K24" i="3"/>
  <c r="BB32" i="2"/>
  <c r="Z24" i="3"/>
  <c r="CA32" i="2"/>
  <c r="CB32" i="2" s="1"/>
  <c r="CC32" i="2" s="1"/>
  <c r="CD32" i="2" s="1"/>
  <c r="CE32" i="2" s="1"/>
  <c r="AO31" i="2"/>
  <c r="AP31" i="2" s="1"/>
  <c r="AZ31" i="2"/>
  <c r="CF31" i="2"/>
  <c r="CH31" i="2" s="1"/>
  <c r="BA31" i="2"/>
  <c r="AT30" i="2"/>
  <c r="AX30" i="2"/>
  <c r="CF30" i="2" s="1"/>
  <c r="CH30" i="2" s="1"/>
  <c r="CI30" i="2"/>
  <c r="CJ30" i="2" s="1"/>
  <c r="CJ47" i="2" s="1"/>
  <c r="M5" i="1" s="1"/>
  <c r="AN30" i="2"/>
  <c r="AO30" i="2" s="1"/>
  <c r="AM30" i="2"/>
  <c r="AL30" i="2"/>
  <c r="AY11" i="2"/>
  <c r="BC12" i="2"/>
  <c r="BD12" i="2" s="1"/>
  <c r="CA12" i="2"/>
  <c r="CB12" i="2" s="1"/>
  <c r="CC12" i="2" s="1"/>
  <c r="CD12" i="2" s="1"/>
  <c r="CE12" i="2" s="1"/>
  <c r="BZ12" i="2"/>
  <c r="Q25" i="3"/>
  <c r="P26" i="3"/>
  <c r="AQ12" i="2"/>
  <c r="AR12" i="2" s="1"/>
  <c r="AP12" i="2"/>
  <c r="BB12" i="2"/>
  <c r="Y26" i="3"/>
  <c r="Z25" i="3"/>
  <c r="V26" i="3"/>
  <c r="W25" i="3"/>
  <c r="T25" i="3"/>
  <c r="S26" i="3"/>
  <c r="K25" i="3"/>
  <c r="J26" i="3"/>
  <c r="BZ31" i="2"/>
  <c r="CA31" i="2"/>
  <c r="CB31" i="2" s="1"/>
  <c r="CC31" i="2" s="1"/>
  <c r="CD31" i="2" s="1"/>
  <c r="CE31" i="2" s="1"/>
  <c r="M26" i="3"/>
  <c r="N25" i="3"/>
  <c r="O26" i="6" l="1"/>
  <c r="N28" i="6" s="1"/>
  <c r="M42" i="6"/>
  <c r="M44" i="6" s="1"/>
  <c r="H42" i="6"/>
  <c r="O41" i="6"/>
  <c r="O26" i="1" s="1"/>
  <c r="L42" i="6"/>
  <c r="I42" i="6"/>
  <c r="F42" i="6"/>
  <c r="N42" i="6"/>
  <c r="K42" i="6"/>
  <c r="G44" i="6"/>
  <c r="AC12" i="6"/>
  <c r="AC11" i="6"/>
  <c r="J42" i="6"/>
  <c r="BO30" i="2"/>
  <c r="BO47" i="2" s="1"/>
  <c r="H9" i="1" s="1"/>
  <c r="J9" i="1" s="1"/>
  <c r="BU31" i="2"/>
  <c r="BT30" i="2"/>
  <c r="BV30" i="2" s="1"/>
  <c r="BU12" i="2"/>
  <c r="BU32" i="2"/>
  <c r="AQ31" i="2"/>
  <c r="AR31" i="2" s="1"/>
  <c r="AS31" i="2" s="1"/>
  <c r="AU31" i="2" s="1"/>
  <c r="AV31" i="2" s="1"/>
  <c r="BB31" i="2"/>
  <c r="BY30" i="2"/>
  <c r="CA30" i="2" s="1"/>
  <c r="CB30" i="2" s="1"/>
  <c r="CC30" i="2" s="1"/>
  <c r="CD30" i="2" s="1"/>
  <c r="CE30" i="2" s="1"/>
  <c r="CE47" i="2" s="1"/>
  <c r="H12" i="1" s="1"/>
  <c r="AZ30" i="2"/>
  <c r="BA30" i="2"/>
  <c r="AY30" i="2"/>
  <c r="AY47" i="2" s="1"/>
  <c r="AY48" i="2" s="1"/>
  <c r="CJ50" i="2"/>
  <c r="K26" i="3"/>
  <c r="J27" i="3"/>
  <c r="AQ30" i="2"/>
  <c r="AR30" i="2" s="1"/>
  <c r="AS30" i="2" s="1"/>
  <c r="AU30" i="2" s="1"/>
  <c r="AV30" i="2" s="1"/>
  <c r="AP30" i="2"/>
  <c r="W26" i="3"/>
  <c r="V27" i="3"/>
  <c r="Y27" i="3"/>
  <c r="Z26" i="3"/>
  <c r="AS12" i="2"/>
  <c r="AU12" i="2" s="1"/>
  <c r="P27" i="3"/>
  <c r="Q26" i="3"/>
  <c r="N26" i="3"/>
  <c r="M27" i="3"/>
  <c r="S27" i="3"/>
  <c r="T26" i="3"/>
  <c r="J28" i="6" l="1"/>
  <c r="J30" i="6" s="1"/>
  <c r="Z11" i="6"/>
  <c r="Z12" i="6"/>
  <c r="N30" i="6"/>
  <c r="H28" i="6"/>
  <c r="O27" i="6"/>
  <c r="O25" i="1" s="1"/>
  <c r="M28" i="6"/>
  <c r="F28" i="6"/>
  <c r="I28" i="6"/>
  <c r="L28" i="6"/>
  <c r="K28" i="6"/>
  <c r="G28" i="6"/>
  <c r="AI11" i="6"/>
  <c r="AI12" i="6"/>
  <c r="F44" i="6"/>
  <c r="AB11" i="6"/>
  <c r="AB12" i="6"/>
  <c r="O43" i="6"/>
  <c r="I44" i="6"/>
  <c r="AE11" i="6"/>
  <c r="AE12" i="6"/>
  <c r="L44" i="6"/>
  <c r="AH11" i="6"/>
  <c r="AH12" i="6"/>
  <c r="AF12" i="6"/>
  <c r="J44" i="6"/>
  <c r="AF11" i="6"/>
  <c r="H44" i="6"/>
  <c r="AD12" i="6"/>
  <c r="AD11" i="6"/>
  <c r="AG12" i="6"/>
  <c r="K44" i="6"/>
  <c r="AG11" i="6"/>
  <c r="N44" i="6"/>
  <c r="AJ11" i="6"/>
  <c r="AJ12" i="6"/>
  <c r="BU30" i="2"/>
  <c r="BU47" i="2" s="1"/>
  <c r="BW12" i="2" s="1"/>
  <c r="BZ30" i="2"/>
  <c r="BB30" i="2"/>
  <c r="BB47" i="2" s="1"/>
  <c r="H18" i="1" s="1"/>
  <c r="AZ48" i="2"/>
  <c r="H17" i="1" s="1"/>
  <c r="AZ47" i="2"/>
  <c r="H19" i="1" s="1"/>
  <c r="AR47" i="2"/>
  <c r="AU47" i="2"/>
  <c r="AV12" i="2"/>
  <c r="N27" i="3"/>
  <c r="M28" i="3"/>
  <c r="Z27" i="3"/>
  <c r="Y28" i="3"/>
  <c r="S28" i="3"/>
  <c r="T27" i="3"/>
  <c r="Q27" i="3"/>
  <c r="P28" i="3"/>
  <c r="V28" i="3"/>
  <c r="W27" i="3"/>
  <c r="J28" i="3"/>
  <c r="K27" i="3"/>
  <c r="V11" i="6" l="1"/>
  <c r="V12" i="6"/>
  <c r="G30" i="6"/>
  <c r="S11" i="6"/>
  <c r="S12" i="6"/>
  <c r="W12" i="6"/>
  <c r="W11" i="6"/>
  <c r="K30" i="6"/>
  <c r="H30" i="6"/>
  <c r="T11" i="6"/>
  <c r="T12" i="6"/>
  <c r="L30" i="6"/>
  <c r="X12" i="6"/>
  <c r="X11" i="6"/>
  <c r="I30" i="6"/>
  <c r="U12" i="6"/>
  <c r="U11" i="6"/>
  <c r="Y12" i="6"/>
  <c r="Y11" i="6"/>
  <c r="M30" i="6"/>
  <c r="F30" i="6"/>
  <c r="R11" i="6"/>
  <c r="R12" i="6"/>
  <c r="O29" i="6"/>
  <c r="AA12" i="6"/>
  <c r="AA11" i="6"/>
  <c r="O45" i="6"/>
  <c r="O46" i="6" s="1"/>
  <c r="Q26" i="1" s="1"/>
  <c r="BW38" i="2"/>
  <c r="BW16" i="2"/>
  <c r="BW27" i="2"/>
  <c r="BW28" i="2"/>
  <c r="BW42" i="2"/>
  <c r="BW43" i="2"/>
  <c r="BW46" i="2"/>
  <c r="BW34" i="2"/>
  <c r="BW21" i="2"/>
  <c r="BW35" i="2"/>
  <c r="BW44" i="2"/>
  <c r="BW20" i="2"/>
  <c r="BW13" i="2"/>
  <c r="BW15" i="2"/>
  <c r="BW26" i="2"/>
  <c r="BW45" i="2"/>
  <c r="BW32" i="2"/>
  <c r="BW36" i="2"/>
  <c r="BW40" i="2"/>
  <c r="BW25" i="2"/>
  <c r="BU49" i="2"/>
  <c r="C5" i="5" s="1"/>
  <c r="F5" i="5" s="1"/>
  <c r="BW31" i="2"/>
  <c r="BW37" i="2"/>
  <c r="BW41" i="2"/>
  <c r="BW23" i="2"/>
  <c r="BW30" i="2"/>
  <c r="BW33" i="2"/>
  <c r="BW17" i="2"/>
  <c r="BW19" i="2"/>
  <c r="BW24" i="2"/>
  <c r="BW14" i="2"/>
  <c r="BW18" i="2"/>
  <c r="BW39" i="2"/>
  <c r="BW22" i="2"/>
  <c r="AV47" i="2"/>
  <c r="AW12" i="2" s="1"/>
  <c r="M29" i="3"/>
  <c r="N28" i="3"/>
  <c r="T28" i="3"/>
  <c r="S29" i="3"/>
  <c r="Z28" i="3"/>
  <c r="Y29" i="3"/>
  <c r="K28" i="3"/>
  <c r="J29" i="3"/>
  <c r="W28" i="3"/>
  <c r="V29" i="3"/>
  <c r="Q28" i="3"/>
  <c r="P29" i="3"/>
  <c r="Q12" i="6" l="1"/>
  <c r="O31" i="6"/>
  <c r="O32" i="6" s="1"/>
  <c r="Q25" i="1" s="1"/>
  <c r="Q11" i="6"/>
  <c r="BU52" i="2"/>
  <c r="C4" i="5" s="1"/>
  <c r="F4" i="5" s="1"/>
  <c r="Q29" i="3"/>
  <c r="P30" i="3"/>
  <c r="J30" i="3"/>
  <c r="K29" i="3"/>
  <c r="T29" i="3"/>
  <c r="S30" i="3"/>
  <c r="V30" i="3"/>
  <c r="W29" i="3"/>
  <c r="M30" i="3"/>
  <c r="N29" i="3"/>
  <c r="Y30" i="3"/>
  <c r="Z29" i="3"/>
  <c r="H11" i="1"/>
  <c r="AW29" i="2"/>
  <c r="AW20" i="2"/>
  <c r="AW46" i="2"/>
  <c r="AW24" i="2"/>
  <c r="AW44" i="2"/>
  <c r="AW45" i="2"/>
  <c r="AW25" i="2"/>
  <c r="AW28" i="2"/>
  <c r="AW43" i="2"/>
  <c r="AW40" i="2"/>
  <c r="AW26" i="2"/>
  <c r="AW21" i="2"/>
  <c r="AW42" i="2"/>
  <c r="AW23" i="2"/>
  <c r="AW27" i="2"/>
  <c r="AW41" i="2"/>
  <c r="AW39" i="2"/>
  <c r="AW38" i="2"/>
  <c r="AW22" i="2"/>
  <c r="AW19" i="2"/>
  <c r="AW37" i="2"/>
  <c r="AW18" i="2"/>
  <c r="AW17" i="2"/>
  <c r="AW36" i="2"/>
  <c r="AW16" i="2"/>
  <c r="AW35" i="2"/>
  <c r="AW15" i="2"/>
  <c r="AW34" i="2"/>
  <c r="AW33" i="2"/>
  <c r="AW14" i="2"/>
  <c r="AW13" i="2"/>
  <c r="AW32" i="2"/>
  <c r="AW31" i="2"/>
  <c r="AW30" i="2"/>
  <c r="Y31" i="3" l="1"/>
  <c r="Z30" i="3"/>
  <c r="K30" i="3"/>
  <c r="J31" i="3"/>
  <c r="S31" i="3"/>
  <c r="T30" i="3"/>
  <c r="P31" i="3"/>
  <c r="Q30" i="3"/>
  <c r="W30" i="3"/>
  <c r="V31" i="3"/>
  <c r="N30" i="3"/>
  <c r="M31" i="3"/>
  <c r="S32" i="3" l="1"/>
  <c r="T31" i="3"/>
  <c r="N31" i="3"/>
  <c r="M32" i="3"/>
  <c r="V32" i="3"/>
  <c r="W31" i="3"/>
  <c r="Q31" i="3"/>
  <c r="P32" i="3"/>
  <c r="J32" i="3"/>
  <c r="K31" i="3"/>
  <c r="Z31" i="3"/>
  <c r="Y32" i="3"/>
  <c r="Q32" i="3" l="1"/>
  <c r="P33" i="3"/>
  <c r="W32" i="3"/>
  <c r="V33" i="3"/>
  <c r="Z32" i="3"/>
  <c r="Y33" i="3"/>
  <c r="M33" i="3"/>
  <c r="N32" i="3"/>
  <c r="K32" i="3"/>
  <c r="J33" i="3"/>
  <c r="T32" i="3"/>
  <c r="S33" i="3"/>
  <c r="N33" i="3" l="1"/>
  <c r="M34" i="3"/>
  <c r="Y34" i="3"/>
  <c r="Z33" i="3"/>
  <c r="V34" i="3"/>
  <c r="W33" i="3"/>
  <c r="J34" i="3"/>
  <c r="K33" i="3"/>
  <c r="Q33" i="3"/>
  <c r="P34" i="3"/>
  <c r="T33" i="3"/>
  <c r="S34" i="3"/>
  <c r="Y35" i="3" l="1"/>
  <c r="Z34" i="3"/>
  <c r="K34" i="3"/>
  <c r="J35" i="3"/>
  <c r="S35" i="3"/>
  <c r="T34" i="3"/>
  <c r="N34" i="3"/>
  <c r="M35" i="3"/>
  <c r="W34" i="3"/>
  <c r="V35" i="3"/>
  <c r="P35" i="3"/>
  <c r="Q34" i="3"/>
  <c r="J36" i="3" l="1"/>
  <c r="K35" i="3"/>
  <c r="W35" i="3"/>
  <c r="V36" i="3"/>
  <c r="N35" i="3"/>
  <c r="M36" i="3"/>
  <c r="S36" i="3"/>
  <c r="T35" i="3"/>
  <c r="Q35" i="3"/>
  <c r="P36" i="3"/>
  <c r="Z35" i="3"/>
  <c r="Y36" i="3"/>
  <c r="S37" i="3" l="1"/>
  <c r="T36" i="3"/>
  <c r="M37" i="3"/>
  <c r="N36" i="3"/>
  <c r="Z36" i="3"/>
  <c r="Y37" i="3"/>
  <c r="Q36" i="3"/>
  <c r="P37" i="3"/>
  <c r="W36" i="3"/>
  <c r="V37" i="3"/>
  <c r="K36" i="3"/>
  <c r="J37" i="3"/>
  <c r="Q37" i="3" l="1"/>
  <c r="P38" i="3"/>
  <c r="J38" i="3"/>
  <c r="K37" i="3"/>
  <c r="Z37" i="3"/>
  <c r="Y38" i="3"/>
  <c r="N37" i="3"/>
  <c r="M38" i="3"/>
  <c r="V38" i="3"/>
  <c r="W37" i="3"/>
  <c r="T37" i="3"/>
  <c r="S38" i="3"/>
  <c r="N38" i="3" l="1"/>
  <c r="M39" i="3"/>
  <c r="T38" i="3"/>
  <c r="S39" i="3"/>
  <c r="Y39" i="3"/>
  <c r="Z38" i="3"/>
  <c r="K38" i="3"/>
  <c r="J39" i="3"/>
  <c r="P39" i="3"/>
  <c r="Q38" i="3"/>
  <c r="W38" i="3"/>
  <c r="V39" i="3"/>
  <c r="W39" i="3" l="1"/>
  <c r="V40" i="3"/>
  <c r="M40" i="3"/>
  <c r="N39" i="3"/>
  <c r="J40" i="3"/>
  <c r="K39" i="3"/>
  <c r="Z39" i="3"/>
  <c r="Y40" i="3"/>
  <c r="S40" i="3"/>
  <c r="T39" i="3"/>
  <c r="Q39" i="3"/>
  <c r="P40" i="3"/>
  <c r="Z40" i="3" l="1"/>
  <c r="Y41" i="3"/>
  <c r="W40" i="3"/>
  <c r="V41" i="3"/>
  <c r="K40" i="3"/>
  <c r="J41" i="3"/>
  <c r="P41" i="3"/>
  <c r="Q40" i="3"/>
  <c r="M41" i="3"/>
  <c r="N40" i="3"/>
  <c r="S41" i="3"/>
  <c r="T40" i="3"/>
  <c r="V42" i="3" l="1"/>
  <c r="W41" i="3"/>
  <c r="J42" i="3"/>
  <c r="K41" i="3"/>
  <c r="Y42" i="3"/>
  <c r="Z41" i="3"/>
  <c r="Q41" i="3"/>
  <c r="P42" i="3"/>
  <c r="T41" i="3"/>
  <c r="S42" i="3"/>
  <c r="M42" i="3"/>
  <c r="N41" i="3"/>
  <c r="N42" i="3" l="1"/>
  <c r="M43" i="3"/>
  <c r="P43" i="3"/>
  <c r="Q42" i="3"/>
  <c r="Y43" i="3"/>
  <c r="Z42" i="3"/>
  <c r="K42" i="3"/>
  <c r="J43" i="3"/>
  <c r="T42" i="3"/>
  <c r="S43" i="3"/>
  <c r="W42" i="3"/>
  <c r="V43" i="3"/>
  <c r="W43" i="3" l="1"/>
  <c r="V44" i="3"/>
  <c r="Q43" i="3"/>
  <c r="P44" i="3"/>
  <c r="M44" i="3"/>
  <c r="N43" i="3"/>
  <c r="J44" i="3"/>
  <c r="K43" i="3"/>
  <c r="Y44" i="3"/>
  <c r="Z43" i="3"/>
  <c r="S44" i="3"/>
  <c r="T43" i="3"/>
  <c r="K44" i="3" l="1"/>
  <c r="J45" i="3"/>
  <c r="S45" i="3"/>
  <c r="T44" i="3"/>
  <c r="P45" i="3"/>
  <c r="Q44" i="3"/>
  <c r="W44" i="3"/>
  <c r="V45" i="3"/>
  <c r="M45" i="3"/>
  <c r="N44" i="3"/>
  <c r="Z44" i="3"/>
  <c r="Y45" i="3"/>
  <c r="T45" i="3" l="1"/>
  <c r="S46" i="3"/>
  <c r="Q45" i="3"/>
  <c r="P46" i="3"/>
  <c r="K45" i="3"/>
  <c r="J46" i="3"/>
  <c r="V46" i="3"/>
  <c r="W45" i="3"/>
  <c r="Y46" i="3"/>
  <c r="Z45" i="3"/>
  <c r="M46" i="3"/>
  <c r="N45" i="3"/>
  <c r="V47" i="3" l="1"/>
  <c r="V48" i="3" s="1"/>
  <c r="V49" i="3" s="1"/>
  <c r="V50" i="3" s="1"/>
  <c r="V51" i="3" s="1"/>
  <c r="V52" i="3" s="1"/>
  <c r="V53" i="3" s="1"/>
  <c r="V54" i="3" s="1"/>
  <c r="W46" i="3"/>
  <c r="W61" i="3" s="1"/>
  <c r="W62" i="3" s="1"/>
  <c r="D76" i="3" s="1"/>
  <c r="N46" i="3"/>
  <c r="N61" i="3" s="1"/>
  <c r="N62" i="3" s="1"/>
  <c r="D73" i="3" s="1"/>
  <c r="M47" i="3"/>
  <c r="M48" i="3" s="1"/>
  <c r="M49" i="3" s="1"/>
  <c r="M50" i="3" s="1"/>
  <c r="M51" i="3" s="1"/>
  <c r="M52" i="3" s="1"/>
  <c r="M53" i="3" s="1"/>
  <c r="M54" i="3" s="1"/>
  <c r="J47" i="3"/>
  <c r="J48" i="3" s="1"/>
  <c r="J49" i="3" s="1"/>
  <c r="J50" i="3" s="1"/>
  <c r="J51" i="3" s="1"/>
  <c r="J52" i="3" s="1"/>
  <c r="J53" i="3" s="1"/>
  <c r="J54" i="3" s="1"/>
  <c r="K46" i="3"/>
  <c r="K61" i="3" s="1"/>
  <c r="K62" i="3" s="1"/>
  <c r="D72" i="3" s="1"/>
  <c r="Q46" i="3"/>
  <c r="Q61" i="3" s="1"/>
  <c r="Q62" i="3" s="1"/>
  <c r="D74" i="3" s="1"/>
  <c r="P47" i="3"/>
  <c r="P48" i="3" s="1"/>
  <c r="P49" i="3" s="1"/>
  <c r="P50" i="3" s="1"/>
  <c r="P51" i="3" s="1"/>
  <c r="P52" i="3" s="1"/>
  <c r="P53" i="3" s="1"/>
  <c r="P54" i="3" s="1"/>
  <c r="S47" i="3"/>
  <c r="S48" i="3" s="1"/>
  <c r="S49" i="3" s="1"/>
  <c r="S50" i="3" s="1"/>
  <c r="S51" i="3" s="1"/>
  <c r="S52" i="3" s="1"/>
  <c r="S53" i="3" s="1"/>
  <c r="S54" i="3" s="1"/>
  <c r="T46" i="3"/>
  <c r="T61" i="3" s="1"/>
  <c r="T62" i="3" s="1"/>
  <c r="D75" i="3" s="1"/>
  <c r="Y47" i="3"/>
  <c r="Y48" i="3" s="1"/>
  <c r="Y49" i="3" s="1"/>
  <c r="Y50" i="3" s="1"/>
  <c r="Y51" i="3" s="1"/>
  <c r="Y52" i="3" s="1"/>
  <c r="Y53" i="3" s="1"/>
  <c r="Y54" i="3" s="1"/>
  <c r="Z46" i="3"/>
  <c r="Z61" i="3" s="1"/>
  <c r="Z62" i="3" s="1"/>
  <c r="D77" i="3" s="1"/>
  <c r="BM12" i="2"/>
</calcChain>
</file>

<file path=xl/comments1.xml><?xml version="1.0" encoding="utf-8"?>
<comments xmlns="http://schemas.openxmlformats.org/spreadsheetml/2006/main">
  <authors>
    <author/>
  </authors>
  <commentList>
    <comment ref="F7" authorId="0" shapeId="0">
      <text>
        <r>
          <rPr>
            <sz val="10"/>
            <color rgb="FF000000"/>
            <rFont val="Arial"/>
          </rPr>
          <t>Used to select appropriate pipe size.</t>
        </r>
      </text>
    </comment>
    <comment ref="Q7" authorId="0" shapeId="0">
      <text>
        <r>
          <rPr>
            <sz val="10"/>
            <color rgb="FF000000"/>
            <rFont val="Arial"/>
          </rPr>
          <t>For calculation of DHW diversity.</t>
        </r>
      </text>
    </comment>
    <comment ref="R7" authorId="0" shapeId="0">
      <text>
        <r>
          <rPr>
            <sz val="10"/>
            <color rgb="FF000000"/>
            <rFont val="Arial"/>
          </rPr>
          <t>The DHW load used in calculation.</t>
        </r>
      </text>
    </comment>
    <comment ref="T7" authorId="0" shapeId="0">
      <text>
        <r>
          <rPr>
            <sz val="10"/>
            <color rgb="FF000000"/>
            <rFont val="Arial"/>
          </rPr>
          <t xml:space="preserve">Not used in any calculaton
</t>
        </r>
      </text>
    </comment>
    <comment ref="AR7" authorId="0" shapeId="0">
      <text>
        <r>
          <rPr>
            <sz val="10"/>
            <color rgb="FF000000"/>
            <rFont val="Arial"/>
          </rPr>
          <t xml:space="preserve">In a real calculation, pressure calculated pressure drops should be checked against pipe manufacturers pressure drop data.
</t>
        </r>
      </text>
    </comment>
    <comment ref="BD7" authorId="0" shapeId="0">
      <text>
        <r>
          <rPr>
            <sz val="10"/>
            <color rgb="FF000000"/>
            <rFont val="Arial"/>
          </rPr>
          <t>Green if under 30s.
Yellow if under 60s. With HIU keep warm timed, longer delays are allowable. 1 minute initially selected as maximum allowed time waiting outside keep warm times.</t>
        </r>
      </text>
    </comment>
    <comment ref="CB7" authorId="0" shapeId="0">
      <text>
        <r>
          <rPr>
            <sz val="10"/>
            <color rgb="FF000000"/>
            <rFont val="Arial"/>
          </rPr>
          <t xml:space="preserve">In a real calculation, pressure calculated pressure drops should be checked against pipe manufacturers pressure drop data.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E22" authorId="0" shapeId="0">
      <text>
        <r>
          <rPr>
            <sz val="10"/>
            <color rgb="FF000000"/>
            <rFont val="Arial"/>
          </rPr>
          <t xml:space="preserve">Calculted hourly volumes from EST Data weightings
</t>
        </r>
      </text>
    </comment>
    <comment ref="F22" authorId="0" shapeId="0">
      <text>
        <r>
          <rPr>
            <sz val="10"/>
            <color rgb="FF000000"/>
            <rFont val="Arial"/>
          </rPr>
          <t xml:space="preserve">With a known volume per hour, and a peak diversified flow, the maximum possible draw off is the hourly volume drawn in a single hit at full diversity.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I2" authorId="0" shapeId="0">
      <text>
        <r>
          <rPr>
            <sz val="10"/>
            <color rgb="FF000000"/>
            <rFont val="Arial"/>
          </rPr>
          <t xml:space="preserve">Based on quoted prices for 100m lengths
</t>
        </r>
      </text>
    </comment>
  </commentList>
</comments>
</file>

<file path=xl/sharedStrings.xml><?xml version="1.0" encoding="utf-8"?>
<sst xmlns="http://schemas.openxmlformats.org/spreadsheetml/2006/main" count="602" uniqueCount="298">
  <si>
    <t>Example for index flat on 480 property scheme, with 10 risers, feeding 4 storey buildings</t>
  </si>
  <si>
    <t>Columns W,X,Y for Herz Williams Pressure Loss Calculation</t>
  </si>
  <si>
    <t>Physical</t>
  </si>
  <si>
    <t>Loading</t>
  </si>
  <si>
    <t>Pipe Selection</t>
  </si>
  <si>
    <t>Pressure Loss</t>
  </si>
  <si>
    <t>Volume</t>
  </si>
  <si>
    <t>Velocity</t>
  </si>
  <si>
    <t>Thermal Losses</t>
  </si>
  <si>
    <t>Hour</t>
  </si>
  <si>
    <t>EST Volume</t>
  </si>
  <si>
    <t>%</t>
  </si>
  <si>
    <t>ID</t>
  </si>
  <si>
    <t>Description</t>
  </si>
  <si>
    <t>DHW kWh</t>
  </si>
  <si>
    <t>Class</t>
  </si>
  <si>
    <t>Properties</t>
  </si>
  <si>
    <t>Occupants</t>
  </si>
  <si>
    <t>Daily</t>
  </si>
  <si>
    <t>Peak</t>
  </si>
  <si>
    <t>Length</t>
  </si>
  <si>
    <t>Max time at peak diversity</t>
  </si>
  <si>
    <t>Start</t>
  </si>
  <si>
    <t>End of DHW</t>
  </si>
  <si>
    <t>Net kWh</t>
  </si>
  <si>
    <t>kWh at Start</t>
  </si>
  <si>
    <t>Elbow</t>
  </si>
  <si>
    <t>Tee</t>
  </si>
  <si>
    <t>Count</t>
  </si>
  <si>
    <t>kWh end DHW</t>
  </si>
  <si>
    <t>Total</t>
  </si>
  <si>
    <t>Danish</t>
  </si>
  <si>
    <t>DHW</t>
  </si>
  <si>
    <t>Min</t>
  </si>
  <si>
    <t>Est</t>
  </si>
  <si>
    <t>Htg</t>
  </si>
  <si>
    <t xml:space="preserve">DHW </t>
  </si>
  <si>
    <t>Peak %</t>
  </si>
  <si>
    <t>Htg %</t>
  </si>
  <si>
    <t>Pipe Area</t>
  </si>
  <si>
    <t>Pipe Bore</t>
  </si>
  <si>
    <t>Pipe Size</t>
  </si>
  <si>
    <t>Material</t>
  </si>
  <si>
    <t>Roughness</t>
  </si>
  <si>
    <t>f = friction  (mm H20 per 100 m pipe)</t>
  </si>
  <si>
    <t>f = friction  (kPa per 100 m pipe)</t>
  </si>
  <si>
    <t>Head loss (mm H20)</t>
  </si>
  <si>
    <t>kPa</t>
  </si>
  <si>
    <t>Pa/m</t>
  </si>
  <si>
    <t>Equiv</t>
  </si>
  <si>
    <t>Area</t>
  </si>
  <si>
    <t xml:space="preserve">Continuous </t>
  </si>
  <si>
    <t>Weighed</t>
  </si>
  <si>
    <t>Flush</t>
  </si>
  <si>
    <t>Heat Network Sizing Tool for 480 Properties</t>
  </si>
  <si>
    <t>Accumulative</t>
  </si>
  <si>
    <t>Thermal</t>
  </si>
  <si>
    <t>Standby</t>
  </si>
  <si>
    <t>Average</t>
  </si>
  <si>
    <t>Dwelling Peak DHW</t>
  </si>
  <si>
    <t>% Share</t>
  </si>
  <si>
    <t>Tube</t>
  </si>
  <si>
    <t>Target</t>
  </si>
  <si>
    <t>m</t>
  </si>
  <si>
    <t>90°</t>
  </si>
  <si>
    <t>45°</t>
  </si>
  <si>
    <t>Line</t>
  </si>
  <si>
    <t>Branch</t>
  </si>
  <si>
    <t>Diversity</t>
  </si>
  <si>
    <t>kW</t>
  </si>
  <si>
    <t>HIUs</t>
  </si>
  <si>
    <t>Taps</t>
  </si>
  <si>
    <t>kw</t>
  </si>
  <si>
    <t>Priority</t>
  </si>
  <si>
    <t>litre/s</t>
  </si>
  <si>
    <t>time at</t>
  </si>
  <si>
    <t>of Peak</t>
  </si>
  <si>
    <t>of Daily</t>
  </si>
  <si>
    <t>Return</t>
  </si>
  <si>
    <t>mm2</t>
  </si>
  <si>
    <t>Calculated</t>
  </si>
  <si>
    <t>Selected</t>
  </si>
  <si>
    <t>pipes</t>
  </si>
  <si>
    <t>fittings</t>
  </si>
  <si>
    <t>TOTAL</t>
  </si>
  <si>
    <t>Share</t>
  </si>
  <si>
    <t>litres</t>
  </si>
  <si>
    <t>Erosion</t>
  </si>
  <si>
    <t>time</t>
  </si>
  <si>
    <t>Flush time</t>
  </si>
  <si>
    <t>Losses</t>
  </si>
  <si>
    <t>Temp</t>
  </si>
  <si>
    <t>litres/s</t>
  </si>
  <si>
    <t>Cost</t>
  </si>
  <si>
    <t>kWh</t>
  </si>
  <si>
    <t>DS439</t>
  </si>
  <si>
    <t>Running</t>
  </si>
  <si>
    <t>Saving</t>
  </si>
  <si>
    <t>NET</t>
  </si>
  <si>
    <t>peak</t>
  </si>
  <si>
    <t>minus</t>
  </si>
  <si>
    <t>Flow</t>
  </si>
  <si>
    <t>mm</t>
  </si>
  <si>
    <t>m/s</t>
  </si>
  <si>
    <t>seconds</t>
  </si>
  <si>
    <t>W/m/K</t>
  </si>
  <si>
    <t>C</t>
  </si>
  <si>
    <t>Summer</t>
  </si>
  <si>
    <t>£/m</t>
  </si>
  <si>
    <t>£</t>
  </si>
  <si>
    <t>priority</t>
  </si>
  <si>
    <t>1F</t>
  </si>
  <si>
    <t>Run to 1st riser</t>
  </si>
  <si>
    <t>2F</t>
  </si>
  <si>
    <t>Run to 2nd Riser</t>
  </si>
  <si>
    <t>Kw</t>
  </si>
  <si>
    <t>Peak DHW Load</t>
  </si>
  <si>
    <t>l/s</t>
  </si>
  <si>
    <t>Cost of Pipework</t>
  </si>
  <si>
    <t>Dwelling Peak CH</t>
  </si>
  <si>
    <t>Peak CH Load</t>
  </si>
  <si>
    <t>DP across load (HIU+meter)</t>
  </si>
  <si>
    <t>Peak Load</t>
  </si>
  <si>
    <t>Peak Load Flow Temperature</t>
  </si>
  <si>
    <t>DHW kW</t>
  </si>
  <si>
    <t>Summer Flow Temperature</t>
  </si>
  <si>
    <t>Peak Load Heat Loss</t>
  </si>
  <si>
    <t>Return DHW</t>
  </si>
  <si>
    <t>3F</t>
  </si>
  <si>
    <t>Run to 3rd Riser</t>
  </si>
  <si>
    <t>Return CH</t>
  </si>
  <si>
    <t>Peak Pressure Drop</t>
  </si>
  <si>
    <t>Heating kW</t>
  </si>
  <si>
    <t>Occupants per property</t>
  </si>
  <si>
    <t>Summer Peak Pressure Drop</t>
  </si>
  <si>
    <t>Flush Rate (HIU function)</t>
  </si>
  <si>
    <t>l/m</t>
  </si>
  <si>
    <t>Peak continuous velocity</t>
  </si>
  <si>
    <t>Peak Pressure Drop, Building</t>
  </si>
  <si>
    <t xml:space="preserve">Minimum Boiler Power </t>
  </si>
  <si>
    <t>Fixed DHW/property/day</t>
  </si>
  <si>
    <t>Summer Peak Pressure Drop, Building</t>
  </si>
  <si>
    <t>DHW/person/day</t>
  </si>
  <si>
    <t>DHW Temp Rise (for above)</t>
  </si>
  <si>
    <t>Peak Erosion Velocity</t>
  </si>
  <si>
    <t>Selected Boiler Power</t>
  </si>
  <si>
    <t>m/s max.</t>
  </si>
  <si>
    <t>hours</t>
  </si>
  <si>
    <t>Minimum Velocity</t>
  </si>
  <si>
    <t>m/s min.</t>
  </si>
  <si>
    <t>4F</t>
  </si>
  <si>
    <t>Run to 4th Riser</t>
  </si>
  <si>
    <t>Spare for DHW</t>
  </si>
  <si>
    <t>Min kWh</t>
  </si>
  <si>
    <t>Central Buffer Volume</t>
  </si>
  <si>
    <t>Boiler Size</t>
  </si>
  <si>
    <t>Buffer Size</t>
  </si>
  <si>
    <t>Thermal Integration Ltd.</t>
  </si>
  <si>
    <t>0845 2411441</t>
  </si>
  <si>
    <t>www.heatweb.com</t>
  </si>
  <si>
    <t>5F</t>
  </si>
  <si>
    <t>Run to 5th Riser</t>
  </si>
  <si>
    <t>Diameter</t>
  </si>
  <si>
    <t>Wal</t>
  </si>
  <si>
    <t>Bore</t>
  </si>
  <si>
    <t>Roughness Constant</t>
  </si>
  <si>
    <t>Tube Thermal Conductivity</t>
  </si>
  <si>
    <t>Insulation Thermal Conductivity</t>
  </si>
  <si>
    <t>ro</t>
  </si>
  <si>
    <t>ri</t>
  </si>
  <si>
    <t>rs</t>
  </si>
  <si>
    <t>W/mk</t>
  </si>
  <si>
    <t>W/mK</t>
  </si>
  <si>
    <t>Copper</t>
  </si>
  <si>
    <t>6F</t>
  </si>
  <si>
    <t>Run to 6th Riser</t>
  </si>
  <si>
    <t>Steel</t>
  </si>
  <si>
    <t>7F</t>
  </si>
  <si>
    <t>Run to 7th Riser</t>
  </si>
  <si>
    <t>http://www.engineeringtoolbox.com/conductive-heat-loss-cylinder-pipe-d_1487.html</t>
  </si>
  <si>
    <t>Q = (ti - to) / [(ln(ro / ri) / 2 π k L) + (ln(rs / ro) / 2 π ks L)]</t>
  </si>
  <si>
    <t>http://www.insulationgiant.co.uk/Rockwool-Heating-and-Ventilation-Pipe-Insulation-40mm-Wall-Thickness/p/9000094465</t>
  </si>
  <si>
    <t>8F</t>
  </si>
  <si>
    <t>Run to 8th Riser</t>
  </si>
  <si>
    <t>9F</t>
  </si>
  <si>
    <t>Run to 9th Riser</t>
  </si>
  <si>
    <t>10F</t>
  </si>
  <si>
    <t>Run to 10th riser (ground floor)</t>
  </si>
  <si>
    <t>11F</t>
  </si>
  <si>
    <t>Riser to 1st floor</t>
  </si>
  <si>
    <t>12F</t>
  </si>
  <si>
    <t>Riser to 2nd floor</t>
  </si>
  <si>
    <t>13F</t>
  </si>
  <si>
    <t>Riser to 3rd floor</t>
  </si>
  <si>
    <t>14F</t>
  </si>
  <si>
    <t>Lateral</t>
  </si>
  <si>
    <t>Periphery</t>
  </si>
  <si>
    <t>15F</t>
  </si>
  <si>
    <t>16F</t>
  </si>
  <si>
    <t>18F</t>
  </si>
  <si>
    <t>Feed</t>
  </si>
  <si>
    <t>Power</t>
  </si>
  <si>
    <t>Hours/Year</t>
  </si>
  <si>
    <t>Annual Energy</t>
  </si>
  <si>
    <t>Losses in Buildings</t>
  </si>
  <si>
    <t>Domestic Hot Water</t>
  </si>
  <si>
    <t>Central Heating</t>
  </si>
  <si>
    <t>HIU</t>
  </si>
  <si>
    <t>Load</t>
  </si>
  <si>
    <t>Chart of Boiler Efficiency at different Flow Temperatures</t>
  </si>
  <si>
    <t>Temperature</t>
  </si>
  <si>
    <t>Gas Boiler</t>
  </si>
  <si>
    <t>Heat Pump</t>
  </si>
  <si>
    <t>Building</t>
  </si>
  <si>
    <t>per property</t>
  </si>
  <si>
    <t>on network</t>
  </si>
  <si>
    <t>in buildings</t>
  </si>
  <si>
    <t>Average tap load</t>
  </si>
  <si>
    <t>DHW Priority (0/1)</t>
  </si>
  <si>
    <t>http://www.katmarsoftware.com/articles/pipe-fitting-pressure-drop.htm</t>
  </si>
  <si>
    <t>Descroption</t>
  </si>
  <si>
    <t>L/D</t>
  </si>
  <si>
    <t>Ball valve, full bore</t>
  </si>
  <si>
    <t>Ball valve, reduced bore</t>
  </si>
  <si>
    <t>Tee, Inline</t>
  </si>
  <si>
    <t>Tee, Branch</t>
  </si>
  <si>
    <t>90° screwed elbow</t>
  </si>
  <si>
    <t>90° long radius bend</t>
  </si>
  <si>
    <t>45° screwed elbow</t>
  </si>
  <si>
    <t>45° long radius bend</t>
  </si>
  <si>
    <t>Decay Time to 50C</t>
  </si>
  <si>
    <t>Ambient Temperature</t>
  </si>
  <si>
    <t>Insulation Thickness, Flow</t>
  </si>
  <si>
    <t>Insulation Thickness, Return</t>
  </si>
  <si>
    <t>Thermal Loss, Flow</t>
  </si>
  <si>
    <t>Thermal Loss, Return</t>
  </si>
  <si>
    <t>Fuel Price</t>
  </si>
  <si>
    <t>Max</t>
  </si>
  <si>
    <t xml:space="preserve">Total </t>
  </si>
  <si>
    <t>Percent of Load</t>
  </si>
  <si>
    <t>Degrees Input</t>
  </si>
  <si>
    <t>Degrees Input, check max</t>
  </si>
  <si>
    <t>Energy Input</t>
  </si>
  <si>
    <t>`</t>
  </si>
  <si>
    <t>Percentage Input</t>
  </si>
  <si>
    <t>Percent Input</t>
  </si>
  <si>
    <t>Efficiency</t>
  </si>
  <si>
    <t>Total Input as percentage of output</t>
  </si>
  <si>
    <t>Overall Efficiency</t>
  </si>
  <si>
    <t>Check = 100</t>
  </si>
  <si>
    <t>Carbon</t>
  </si>
  <si>
    <t>Carbon Average</t>
  </si>
  <si>
    <t>Percentage Energy Input of Total Load</t>
  </si>
  <si>
    <t>Carbon Kg CO2/kWh</t>
  </si>
  <si>
    <t>Winter Full Load</t>
  </si>
  <si>
    <t>Kg CO2/kWh input</t>
  </si>
  <si>
    <t>Kg CO2/kWh LOAD</t>
  </si>
  <si>
    <t>Percentage Input for each temp range</t>
  </si>
  <si>
    <t>Summer Efficiency</t>
  </si>
  <si>
    <t>Return Summer</t>
  </si>
  <si>
    <t>Return Winter</t>
  </si>
  <si>
    <t>Peak Load Efficiency</t>
  </si>
  <si>
    <t>Heat Pump / Gas Boiler Mix</t>
  </si>
  <si>
    <r>
      <t>Kg CO</t>
    </r>
    <r>
      <rPr>
        <sz val="8"/>
        <rFont val="Varela Round"/>
      </rPr>
      <t>2</t>
    </r>
    <r>
      <rPr>
        <sz val="10"/>
        <rFont val="Varela Round"/>
      </rPr>
      <t>/kWh</t>
    </r>
  </si>
  <si>
    <t>Peak Velocity</t>
  </si>
  <si>
    <t>Peak erosion velocity</t>
  </si>
  <si>
    <t>Losses in Network</t>
  </si>
  <si>
    <t>Hours Central Heating per Year (peak/flat)</t>
  </si>
  <si>
    <t>Heating Season</t>
  </si>
  <si>
    <t>days</t>
  </si>
  <si>
    <t>Rating</t>
  </si>
  <si>
    <t>Summer Peak Losses</t>
  </si>
  <si>
    <t>% Time Peak Temp</t>
  </si>
  <si>
    <t>Average Losses</t>
  </si>
  <si>
    <t>HIU Standby Return Temperature</t>
  </si>
  <si>
    <t>HIU Standby Temp</t>
  </si>
  <si>
    <t>HIU Standby Flow Rate</t>
  </si>
  <si>
    <t>l/hour</t>
  </si>
  <si>
    <t>Peak Trickle Flow</t>
  </si>
  <si>
    <t>Summer Trickle Flow</t>
  </si>
  <si>
    <t>HIU Standby Flow</t>
  </si>
  <si>
    <t>Peak Load Pipe Temp</t>
  </si>
  <si>
    <t>Summer Peak Load Pipe Temp</t>
  </si>
  <si>
    <t>Summer Velocity Figures</t>
  </si>
  <si>
    <t>Standby Losses</t>
  </si>
  <si>
    <t>% Time Summer Peak Temp</t>
  </si>
  <si>
    <t>% Time Standby Temp</t>
  </si>
  <si>
    <t>Heat Source Efficiency</t>
  </si>
  <si>
    <t>Losses per metre</t>
  </si>
  <si>
    <t>W/m</t>
  </si>
  <si>
    <t>Hot Water Priority</t>
  </si>
  <si>
    <t>Min Velocity Network (F/R)</t>
  </si>
  <si>
    <t>Min Velocity Buildings (F/R)</t>
  </si>
  <si>
    <t>DHW delay with cold laterals / hot riser</t>
  </si>
  <si>
    <t>This is a fully worked example for pipe sizing on a district heating network, feeding 480 properties split into 10 blocks of 48.</t>
  </si>
  <si>
    <t>09/0.2017</t>
  </si>
  <si>
    <t>http://www.heatweb.co.uk/w/index.php?title=Pipework_Calculation_Examples</t>
  </si>
  <si>
    <t>This and other examples can be downoaded from our wiki site 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</si>
</sst>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£&quot;* #,##0.00_-;\-&quot;£&quot;* #,##0.00_-;_-&quot;£&quot;* &quot;-&quot;??_-;_-@_-"/>
    <numFmt numFmtId="164" formatCode="0.0"/>
    <numFmt numFmtId="165" formatCode="[$£]#,##0"/>
    <numFmt numFmtId="166" formatCode="#,##0.0"/>
    <numFmt numFmtId="167" formatCode="0.000"/>
    <numFmt numFmtId="168" formatCode="0.0%"/>
    <numFmt numFmtId="169" formatCode="[$£]#,##0.00"/>
  </numFmts>
  <fonts count="21">
    <font>
      <sz val="10"/>
      <color rgb="FF000000"/>
      <name val="Arial"/>
    </font>
    <font>
      <sz val="10"/>
      <name val="Varela Round"/>
    </font>
    <font>
      <sz val="14"/>
      <name val="Varela Round"/>
    </font>
    <font>
      <sz val="10"/>
      <name val="Arial"/>
    </font>
    <font>
      <sz val="10"/>
      <name val="Varela Round"/>
    </font>
    <font>
      <b/>
      <sz val="10"/>
      <name val="Varela Round"/>
    </font>
    <font>
      <sz val="8"/>
      <name val="Varela Round"/>
    </font>
    <font>
      <sz val="24"/>
      <name val="Varela Round"/>
    </font>
    <font>
      <sz val="11"/>
      <name val="Varela Round"/>
    </font>
    <font>
      <b/>
      <sz val="12"/>
      <name val="Varela Round"/>
    </font>
    <font>
      <sz val="12"/>
      <name val="Varela Round"/>
    </font>
    <font>
      <b/>
      <sz val="14"/>
      <name val="Varela Round"/>
    </font>
    <font>
      <u/>
      <sz val="10"/>
      <color rgb="FF0000FF"/>
      <name val="Varela Round"/>
    </font>
    <font>
      <u/>
      <sz val="10"/>
      <color rgb="FF0000FF"/>
      <name val="Varela Round"/>
    </font>
    <font>
      <u/>
      <sz val="10"/>
      <color rgb="FF0000FF"/>
      <name val="Varela Round"/>
    </font>
    <font>
      <sz val="18"/>
      <color rgb="FF000000"/>
      <name val="'bitstream vera sans'"/>
    </font>
    <font>
      <u/>
      <sz val="10"/>
      <color rgb="FF0000FF"/>
      <name val="Varela Round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ABFF15"/>
        <bgColor rgb="FFABFF15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9" tint="0.79998168889431442"/>
        <bgColor rgb="FF00FF00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">
    <xf numFmtId="0" fontId="0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8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4" fillId="0" borderId="2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3" xfId="0" applyFont="1" applyBorder="1" applyAlignment="1">
      <alignment horizontal="center"/>
    </xf>
    <xf numFmtId="10" fontId="4" fillId="0" borderId="0" xfId="0" applyNumberFormat="1" applyFont="1"/>
    <xf numFmtId="2" fontId="4" fillId="0" borderId="0" xfId="0" applyNumberFormat="1" applyFont="1"/>
    <xf numFmtId="0" fontId="5" fillId="0" borderId="0" xfId="0" applyFont="1" applyAlignment="1">
      <alignment horizontal="center"/>
    </xf>
    <xf numFmtId="19" fontId="4" fillId="0" borderId="0" xfId="0" applyNumberFormat="1" applyFont="1" applyAlignment="1"/>
    <xf numFmtId="0" fontId="1" fillId="0" borderId="3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6" fontId="4" fillId="0" borderId="0" xfId="0" applyNumberFormat="1" applyFont="1"/>
    <xf numFmtId="0" fontId="7" fillId="0" borderId="0" xfId="0" applyFont="1" applyAlignment="1"/>
    <xf numFmtId="164" fontId="4" fillId="0" borderId="0" xfId="0" applyNumberFormat="1" applyFont="1" applyAlignment="1"/>
    <xf numFmtId="0" fontId="4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166" fontId="4" fillId="0" borderId="2" xfId="0" applyNumberFormat="1" applyFont="1" applyBorder="1"/>
    <xf numFmtId="164" fontId="8" fillId="0" borderId="0" xfId="0" applyNumberFormat="1" applyFont="1"/>
    <xf numFmtId="2" fontId="5" fillId="0" borderId="0" xfId="0" applyNumberFormat="1" applyFont="1" applyAlignment="1">
      <alignment horizontal="center"/>
    </xf>
    <xf numFmtId="0" fontId="3" fillId="0" borderId="0" xfId="0" applyFont="1" applyAlignment="1"/>
    <xf numFmtId="165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7" fontId="1" fillId="3" borderId="0" xfId="0" applyNumberFormat="1" applyFont="1" applyFill="1" applyAlignment="1">
      <alignment horizontal="center"/>
    </xf>
    <xf numFmtId="168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1" fillId="0" borderId="3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left" vertic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7" borderId="7" xfId="0" applyFont="1" applyFill="1" applyBorder="1" applyAlignment="1">
      <alignment horizontal="right"/>
    </xf>
    <xf numFmtId="0" fontId="4" fillId="0" borderId="2" xfId="0" applyFont="1" applyBorder="1" applyAlignment="1"/>
    <xf numFmtId="0" fontId="1" fillId="0" borderId="0" xfId="0" applyFont="1" applyAlignment="1">
      <alignment vertical="center"/>
    </xf>
    <xf numFmtId="169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1" fontId="4" fillId="0" borderId="0" xfId="0" applyNumberFormat="1" applyFont="1"/>
    <xf numFmtId="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11" fillId="0" borderId="0" xfId="0" applyNumberFormat="1" applyFont="1"/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3" fontId="4" fillId="0" borderId="0" xfId="0" applyNumberFormat="1" applyFont="1"/>
    <xf numFmtId="0" fontId="13" fillId="0" borderId="0" xfId="0" applyFont="1" applyAlignment="1"/>
    <xf numFmtId="167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/>
    <xf numFmtId="2" fontId="1" fillId="0" borderId="3" xfId="0" applyNumberFormat="1" applyFont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1" fontId="3" fillId="0" borderId="0" xfId="0" applyNumberFormat="1" applyFont="1"/>
    <xf numFmtId="2" fontId="1" fillId="0" borderId="1" xfId="0" applyNumberFormat="1" applyFont="1" applyBorder="1" applyAlignment="1">
      <alignment horizontal="center"/>
    </xf>
    <xf numFmtId="0" fontId="1" fillId="8" borderId="6" xfId="0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8" borderId="6" xfId="0" applyNumberFormat="1" applyFont="1" applyFill="1" applyBorder="1" applyAlignment="1">
      <alignment horizontal="center"/>
    </xf>
    <xf numFmtId="0" fontId="16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165" fontId="1" fillId="0" borderId="0" xfId="0" applyNumberFormat="1" applyFont="1" applyAlignment="1">
      <alignment horizontal="center" wrapText="1"/>
    </xf>
    <xf numFmtId="0" fontId="0" fillId="0" borderId="0" xfId="0" applyFont="1" applyAlignment="1">
      <alignment wrapText="1"/>
    </xf>
    <xf numFmtId="2" fontId="1" fillId="0" borderId="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164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9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9" fontId="4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right" vertical="center"/>
    </xf>
    <xf numFmtId="9" fontId="4" fillId="0" borderId="0" xfId="0" applyNumberFormat="1" applyFont="1" applyAlignment="1">
      <alignment horizontal="right" vertical="center"/>
    </xf>
    <xf numFmtId="0" fontId="0" fillId="0" borderId="13" xfId="0" applyFont="1" applyBorder="1" applyAlignment="1"/>
    <xf numFmtId="0" fontId="0" fillId="0" borderId="13" xfId="0" applyFont="1" applyBorder="1" applyAlignment="1">
      <alignment horizontal="right"/>
    </xf>
    <xf numFmtId="9" fontId="4" fillId="0" borderId="0" xfId="2" applyFont="1" applyAlignment="1">
      <alignment horizontal="right"/>
    </xf>
    <xf numFmtId="0" fontId="1" fillId="0" borderId="0" xfId="0" applyFont="1" applyAlignment="1">
      <alignment horizontal="right"/>
    </xf>
    <xf numFmtId="168" fontId="0" fillId="0" borderId="0" xfId="0" applyNumberFormat="1" applyFont="1" applyAlignment="1">
      <alignment horizontal="right"/>
    </xf>
    <xf numFmtId="9" fontId="4" fillId="0" borderId="0" xfId="2" applyFont="1" applyAlignment="1">
      <alignment horizontal="center"/>
    </xf>
    <xf numFmtId="168" fontId="0" fillId="0" borderId="0" xfId="0" applyNumberFormat="1" applyFont="1" applyAlignment="1"/>
    <xf numFmtId="9" fontId="4" fillId="0" borderId="0" xfId="2" applyFont="1"/>
    <xf numFmtId="0" fontId="18" fillId="0" borderId="0" xfId="0" applyFont="1" applyAlignment="1"/>
    <xf numFmtId="2" fontId="11" fillId="0" borderId="14" xfId="2" applyNumberFormat="1" applyFont="1" applyBorder="1" applyAlignment="1">
      <alignment horizontal="center"/>
    </xf>
    <xf numFmtId="9" fontId="11" fillId="0" borderId="14" xfId="2" applyFont="1" applyBorder="1" applyAlignment="1">
      <alignment horizontal="center"/>
    </xf>
    <xf numFmtId="9" fontId="1" fillId="0" borderId="0" xfId="0" applyNumberFormat="1" applyFont="1" applyAlignment="1">
      <alignment horizontal="center"/>
    </xf>
    <xf numFmtId="9" fontId="5" fillId="0" borderId="0" xfId="2" applyFont="1"/>
    <xf numFmtId="0" fontId="1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13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0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/>
    </xf>
    <xf numFmtId="0" fontId="19" fillId="0" borderId="13" xfId="0" applyFont="1" applyBorder="1" applyAlignment="1"/>
    <xf numFmtId="0" fontId="1" fillId="0" borderId="0" xfId="0" applyFont="1" applyAlignment="1">
      <alignment horizontal="center"/>
    </xf>
    <xf numFmtId="9" fontId="4" fillId="0" borderId="0" xfId="0" applyNumberFormat="1" applyFont="1"/>
    <xf numFmtId="0" fontId="1" fillId="0" borderId="13" xfId="0" applyFont="1" applyBorder="1" applyAlignment="1">
      <alignment vertical="center"/>
    </xf>
    <xf numFmtId="0" fontId="4" fillId="0" borderId="13" xfId="0" applyFont="1" applyBorder="1"/>
    <xf numFmtId="44" fontId="4" fillId="0" borderId="0" xfId="1" applyFont="1" applyAlignment="1">
      <alignment horizontal="center"/>
    </xf>
    <xf numFmtId="2" fontId="0" fillId="0" borderId="0" xfId="0" applyNumberFormat="1" applyFont="1" applyAlignment="1"/>
    <xf numFmtId="164" fontId="1" fillId="9" borderId="5" xfId="0" applyNumberFormat="1" applyFont="1" applyFill="1" applyBorder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10" fontId="1" fillId="2" borderId="17" xfId="0" applyNumberFormat="1" applyFont="1" applyFill="1" applyBorder="1" applyAlignment="1">
      <alignment horizontal="center"/>
    </xf>
    <xf numFmtId="10" fontId="1" fillId="2" borderId="18" xfId="0" applyNumberFormat="1" applyFont="1" applyFill="1" applyBorder="1" applyAlignment="1">
      <alignment horizontal="center"/>
    </xf>
    <xf numFmtId="10" fontId="1" fillId="2" borderId="19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1" fontId="1" fillId="8" borderId="6" xfId="0" applyNumberFormat="1" applyFont="1" applyFill="1" applyBorder="1" applyAlignment="1">
      <alignment horizontal="center"/>
    </xf>
    <xf numFmtId="9" fontId="0" fillId="0" borderId="0" xfId="2" applyFont="1" applyAlignment="1"/>
    <xf numFmtId="167" fontId="0" fillId="0" borderId="0" xfId="0" applyNumberFormat="1" applyFont="1" applyAlignment="1"/>
    <xf numFmtId="0" fontId="1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2" borderId="0" xfId="0" applyFont="1" applyFill="1" applyBorder="1" applyAlignment="1">
      <alignment horizontal="center"/>
    </xf>
    <xf numFmtId="167" fontId="1" fillId="3" borderId="0" xfId="0" applyNumberFormat="1" applyFont="1" applyFill="1" applyBorder="1" applyAlignment="1">
      <alignment horizontal="center"/>
    </xf>
    <xf numFmtId="164" fontId="9" fillId="4" borderId="0" xfId="0" applyNumberFormat="1" applyFont="1" applyFill="1" applyBorder="1" applyAlignment="1">
      <alignment horizontal="center"/>
    </xf>
    <xf numFmtId="1" fontId="10" fillId="5" borderId="0" xfId="0" applyNumberFormat="1" applyFont="1" applyFill="1" applyBorder="1" applyAlignment="1">
      <alignment horizontal="center"/>
    </xf>
    <xf numFmtId="1" fontId="9" fillId="4" borderId="0" xfId="0" applyNumberFormat="1" applyFont="1" applyFill="1" applyBorder="1" applyAlignment="1">
      <alignment horizontal="center"/>
    </xf>
    <xf numFmtId="168" fontId="1" fillId="0" borderId="0" xfId="0" applyNumberFormat="1" applyFont="1" applyBorder="1" applyAlignment="1">
      <alignment horizontal="center"/>
    </xf>
    <xf numFmtId="2" fontId="9" fillId="4" borderId="0" xfId="0" applyNumberFormat="1" applyFont="1" applyFill="1" applyBorder="1" applyAlignment="1">
      <alignment horizontal="center"/>
    </xf>
    <xf numFmtId="164" fontId="1" fillId="9" borderId="0" xfId="0" applyNumberFormat="1" applyFont="1" applyFill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/>
    <xf numFmtId="0" fontId="1" fillId="6" borderId="13" xfId="0" applyFont="1" applyFill="1" applyBorder="1" applyAlignment="1">
      <alignment horizontal="center"/>
    </xf>
    <xf numFmtId="168" fontId="1" fillId="0" borderId="13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164" fontId="1" fillId="9" borderId="20" xfId="0" applyNumberFormat="1" applyFont="1" applyFill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0" fontId="1" fillId="0" borderId="13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9" fontId="0" fillId="0" borderId="13" xfId="2" applyFont="1" applyBorder="1" applyAlignment="1"/>
    <xf numFmtId="167" fontId="0" fillId="0" borderId="13" xfId="0" applyNumberFormat="1" applyFont="1" applyBorder="1" applyAlignment="1"/>
    <xf numFmtId="2" fontId="1" fillId="0" borderId="23" xfId="0" applyNumberFormat="1" applyFont="1" applyBorder="1" applyAlignment="1">
      <alignment horizontal="center"/>
    </xf>
    <xf numFmtId="169" fontId="1" fillId="0" borderId="23" xfId="0" applyNumberFormat="1" applyFont="1" applyBorder="1" applyAlignment="1">
      <alignment horizontal="center"/>
    </xf>
    <xf numFmtId="0" fontId="1" fillId="0" borderId="24" xfId="0" applyFont="1" applyBorder="1"/>
    <xf numFmtId="0" fontId="1" fillId="0" borderId="24" xfId="0" applyFont="1" applyBorder="1" applyAlignment="1"/>
    <xf numFmtId="0" fontId="1" fillId="0" borderId="24" xfId="0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168" fontId="1" fillId="0" borderId="24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1" fillId="10" borderId="24" xfId="0" applyFont="1" applyFill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2" fontId="1" fillId="0" borderId="24" xfId="0" applyNumberFormat="1" applyFont="1" applyBorder="1"/>
    <xf numFmtId="2" fontId="5" fillId="0" borderId="24" xfId="0" applyNumberFormat="1" applyFont="1" applyBorder="1" applyAlignment="1">
      <alignment horizontal="center"/>
    </xf>
    <xf numFmtId="10" fontId="1" fillId="0" borderId="24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0" fillId="0" borderId="24" xfId="0" applyFont="1" applyBorder="1" applyAlignment="1"/>
    <xf numFmtId="2" fontId="1" fillId="0" borderId="25" xfId="0" applyNumberFormat="1" applyFont="1" applyBorder="1" applyAlignment="1">
      <alignment horizontal="center"/>
    </xf>
    <xf numFmtId="169" fontId="1" fillId="0" borderId="25" xfId="0" applyNumberFormat="1" applyFont="1" applyBorder="1" applyAlignment="1">
      <alignment horizontal="center"/>
    </xf>
    <xf numFmtId="165" fontId="1" fillId="0" borderId="24" xfId="0" applyNumberFormat="1" applyFont="1" applyBorder="1" applyAlignment="1">
      <alignment horizontal="center"/>
    </xf>
    <xf numFmtId="169" fontId="1" fillId="0" borderId="0" xfId="0" applyNumberFormat="1" applyFont="1" applyBorder="1" applyAlignment="1">
      <alignment horizontal="center"/>
    </xf>
    <xf numFmtId="2" fontId="1" fillId="8" borderId="6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0" fillId="0" borderId="27" xfId="0" applyFont="1" applyBorder="1" applyAlignment="1"/>
    <xf numFmtId="10" fontId="4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vertical="top" wrapText="1"/>
    </xf>
    <xf numFmtId="0" fontId="2" fillId="0" borderId="21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2" xfId="0" applyFont="1" applyBorder="1"/>
    <xf numFmtId="0" fontId="2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5" xfId="0" applyFont="1" applyBorder="1" applyAlignment="1">
      <alignment horizontal="left" vertical="center"/>
    </xf>
    <xf numFmtId="0" fontId="1" fillId="8" borderId="0" xfId="0" applyFont="1" applyFill="1" applyBorder="1" applyAlignment="1">
      <alignment horizontal="center"/>
    </xf>
    <xf numFmtId="164" fontId="1" fillId="8" borderId="0" xfId="0" applyNumberFormat="1" applyFont="1" applyFill="1" applyBorder="1" applyAlignment="1">
      <alignment horizontal="center"/>
    </xf>
    <xf numFmtId="1" fontId="1" fillId="8" borderId="0" xfId="0" applyNumberFormat="1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 vertical="center"/>
    </xf>
    <xf numFmtId="1" fontId="0" fillId="0" borderId="0" xfId="0" applyNumberFormat="1" applyFont="1" applyAlignment="1"/>
    <xf numFmtId="0" fontId="18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20" fillId="0" borderId="0" xfId="3" applyAlignment="1">
      <alignment vertical="top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10">
    <dxf>
      <fill>
        <patternFill patternType="solid">
          <fgColor rgb="FFFFFF00"/>
          <bgColor rgb="FFFFFF00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F4C7C3"/>
          <bgColor rgb="FFF4C7C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rgb="FFC53929"/>
      </font>
      <fill>
        <patternFill patternType="solid">
          <bgColor theme="5" tint="0.79998168889431442"/>
        </patternFill>
      </fill>
      <border>
        <left/>
        <right/>
        <top/>
        <bottom/>
      </border>
    </dxf>
    <dxf>
      <font>
        <color rgb="FFC00000"/>
      </font>
      <fill>
        <patternFill>
          <bgColor theme="5" tint="0.79998168889431442"/>
        </patternFill>
      </fill>
    </dxf>
    <dxf>
      <font>
        <color rgb="FFC53929"/>
      </font>
      <fill>
        <patternFill patternType="solid">
          <bgColor theme="5" tint="0.79998168889431442"/>
        </patternFill>
      </fill>
      <border>
        <left/>
        <right/>
        <top/>
        <bottom/>
      </border>
    </dxf>
    <dxf>
      <font>
        <color rgb="FFC53929"/>
      </font>
      <fill>
        <patternFill patternType="solid">
          <bgColor theme="5" tint="0.79998168889431442"/>
        </patternFill>
      </fill>
      <border>
        <left/>
        <right/>
        <top/>
        <bottom/>
      </border>
    </dxf>
    <dxf>
      <font>
        <color rgb="FF0B8043"/>
      </font>
      <fill>
        <patternFill patternType="none"/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GB"/>
              <a:t>Annual Energy Consumption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366CC"/>
              </a:solidFill>
            </c:spPr>
          </c:dPt>
          <c:dPt>
            <c:idx val="1"/>
            <c:bubble3D val="0"/>
            <c:spPr>
              <a:solidFill>
                <a:srgbClr val="DC3912"/>
              </a:solidFill>
            </c:spPr>
          </c:dPt>
          <c:dPt>
            <c:idx val="2"/>
            <c:bubble3D val="0"/>
            <c:spPr>
              <a:solidFill>
                <a:srgbClr val="FF9900"/>
              </a:solidFill>
            </c:spPr>
          </c:dPt>
          <c:dPt>
            <c:idx val="3"/>
            <c:bubble3D val="0"/>
            <c:spPr>
              <a:solidFill>
                <a:srgbClr val="109618"/>
              </a:solidFill>
            </c:spPr>
          </c:dPt>
          <c:dPt>
            <c:idx val="4"/>
            <c:bubble3D val="0"/>
            <c:spPr>
              <a:solidFill>
                <a:srgbClr val="990099"/>
              </a:solidFill>
            </c:spPr>
          </c:dPt>
          <c:dPt>
            <c:idx val="5"/>
            <c:bubble3D val="0"/>
            <c:spPr>
              <a:solidFill>
                <a:srgbClr val="0099C6"/>
              </a:solidFill>
            </c:spPr>
          </c:dPt>
          <c:dPt>
            <c:idx val="6"/>
            <c:bubble3D val="0"/>
            <c:spPr>
              <a:solidFill>
                <a:srgbClr val="DD4477"/>
              </a:solidFill>
            </c:spPr>
          </c:dPt>
          <c:dPt>
            <c:idx val="7"/>
            <c:bubble3D val="0"/>
            <c:spPr>
              <a:solidFill>
                <a:srgbClr val="66AA00"/>
              </a:solidFill>
            </c:spPr>
          </c:dPt>
          <c:dPt>
            <c:idx val="8"/>
            <c:bubble3D val="0"/>
            <c:spPr>
              <a:solidFill>
                <a:srgbClr val="B82E2E"/>
              </a:solidFill>
            </c:spPr>
          </c:dPt>
          <c:dPt>
            <c:idx val="9"/>
            <c:bubble3D val="0"/>
            <c:spPr>
              <a:solidFill>
                <a:srgbClr val="316395"/>
              </a:solidFill>
            </c:spPr>
          </c:dPt>
          <c:dPt>
            <c:idx val="10"/>
            <c:bubble3D val="0"/>
            <c:spPr>
              <a:solidFill>
                <a:srgbClr val="994499"/>
              </a:solidFill>
            </c:spPr>
          </c:dPt>
          <c:dPt>
            <c:idx val="11"/>
            <c:bubble3D val="0"/>
            <c:spPr>
              <a:solidFill>
                <a:srgbClr val="22AA99"/>
              </a:solidFill>
            </c:spPr>
          </c:dPt>
          <c:dPt>
            <c:idx val="12"/>
            <c:bubble3D val="0"/>
            <c:spPr>
              <a:solidFill>
                <a:srgbClr val="AAAA11"/>
              </a:solidFill>
            </c:spPr>
          </c:dPt>
          <c:dPt>
            <c:idx val="13"/>
            <c:bubble3D val="0"/>
            <c:spPr>
              <a:solidFill>
                <a:srgbClr val="6633CC"/>
              </a:solidFill>
            </c:spPr>
          </c:dPt>
          <c:dPt>
            <c:idx val="14"/>
            <c:bubble3D val="0"/>
            <c:spPr>
              <a:solidFill>
                <a:srgbClr val="E67300"/>
              </a:solidFill>
            </c:spPr>
          </c:dPt>
          <c:dPt>
            <c:idx val="15"/>
            <c:bubble3D val="0"/>
            <c:spPr>
              <a:solidFill>
                <a:srgbClr val="8B0707"/>
              </a:solidFill>
            </c:spPr>
          </c:dPt>
          <c:dPt>
            <c:idx val="16"/>
            <c:bubble3D val="0"/>
            <c:spPr>
              <a:solidFill>
                <a:srgbClr val="651067"/>
              </a:solidFill>
            </c:spPr>
          </c:dPt>
          <c:dPt>
            <c:idx val="17"/>
            <c:bubble3D val="0"/>
            <c:spPr>
              <a:solidFill>
                <a:srgbClr val="329262"/>
              </a:solidFill>
            </c:spPr>
          </c:dPt>
          <c:dPt>
            <c:idx val="18"/>
            <c:bubble3D val="0"/>
            <c:spPr>
              <a:solidFill>
                <a:srgbClr val="5574A6"/>
              </a:solidFill>
            </c:spPr>
          </c:dPt>
          <c:dPt>
            <c:idx val="19"/>
            <c:bubble3D val="0"/>
            <c:spPr>
              <a:solidFill>
                <a:srgbClr val="3B3EAC"/>
              </a:solidFill>
            </c:spPr>
          </c:dPt>
          <c:dPt>
            <c:idx val="20"/>
            <c:bubble3D val="0"/>
            <c:spPr>
              <a:solidFill>
                <a:srgbClr val="B77322"/>
              </a:solidFill>
            </c:spPr>
          </c:dPt>
          <c:dPt>
            <c:idx val="21"/>
            <c:bubble3D val="0"/>
            <c:spPr>
              <a:solidFill>
                <a:srgbClr val="16D620"/>
              </a:solidFill>
            </c:spPr>
          </c:dPt>
          <c:dPt>
            <c:idx val="22"/>
            <c:bubble3D val="0"/>
            <c:spPr>
              <a:solidFill>
                <a:srgbClr val="B91383"/>
              </a:solidFill>
            </c:spPr>
          </c:dPt>
          <c:dPt>
            <c:idx val="23"/>
            <c:bubble3D val="0"/>
            <c:spPr>
              <a:solidFill>
                <a:srgbClr val="F4359E"/>
              </a:solidFill>
            </c:spPr>
          </c:dPt>
          <c:dPt>
            <c:idx val="24"/>
            <c:bubble3D val="0"/>
            <c:spPr>
              <a:solidFill>
                <a:srgbClr val="9C5935"/>
              </a:solidFill>
            </c:spPr>
          </c:dPt>
          <c:dPt>
            <c:idx val="25"/>
            <c:bubble3D val="0"/>
            <c:spPr>
              <a:solidFill>
                <a:srgbClr val="A9C413"/>
              </a:solidFill>
            </c:spPr>
          </c:dPt>
          <c:dPt>
            <c:idx val="26"/>
            <c:bubble3D val="0"/>
            <c:spPr>
              <a:solidFill>
                <a:srgbClr val="2A778D"/>
              </a:solidFill>
            </c:spPr>
          </c:dPt>
          <c:dPt>
            <c:idx val="27"/>
            <c:bubble3D val="0"/>
            <c:spPr>
              <a:solidFill>
                <a:srgbClr val="668D1C"/>
              </a:solidFill>
            </c:spPr>
          </c:dPt>
          <c:dPt>
            <c:idx val="28"/>
            <c:bubble3D val="0"/>
            <c:spPr>
              <a:solidFill>
                <a:srgbClr val="BEA413"/>
              </a:solidFill>
            </c:spPr>
          </c:dPt>
          <c:dPt>
            <c:idx val="29"/>
            <c:bubble3D val="0"/>
            <c:spPr>
              <a:solidFill>
                <a:srgbClr val="0C5922"/>
              </a:solidFill>
            </c:spPr>
          </c:dPt>
          <c:dPt>
            <c:idx val="30"/>
            <c:bubble3D val="0"/>
            <c:spPr>
              <a:solidFill>
                <a:srgbClr val="743411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'Energy Use'!$B$4:$B$7</c:f>
              <c:strCache>
                <c:ptCount val="4"/>
                <c:pt idx="0">
                  <c:v>Losses in Buildings</c:v>
                </c:pt>
                <c:pt idx="1">
                  <c:v>Losses in Network</c:v>
                </c:pt>
                <c:pt idx="2">
                  <c:v>Domestic Hot Water</c:v>
                </c:pt>
                <c:pt idx="3">
                  <c:v>Central Heating</c:v>
                </c:pt>
              </c:strCache>
            </c:strRef>
          </c:cat>
          <c:val>
            <c:numRef>
              <c:f>'Energy Use'!$F$4:$F$7</c:f>
              <c:numCache>
                <c:formatCode>#,##0</c:formatCode>
                <c:ptCount val="4"/>
                <c:pt idx="0">
                  <c:v>185386.67623967255</c:v>
                </c:pt>
                <c:pt idx="1">
                  <c:v>67326.701425590203</c:v>
                </c:pt>
                <c:pt idx="2">
                  <c:v>776720</c:v>
                </c:pt>
                <c:pt idx="3">
                  <c:v>648000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GB"/>
              <a:t>Annual Energy Consumption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366CC"/>
              </a:solidFill>
            </c:spPr>
          </c:dPt>
          <c:dPt>
            <c:idx val="1"/>
            <c:bubble3D val="0"/>
            <c:spPr>
              <a:solidFill>
                <a:srgbClr val="DC3912"/>
              </a:solidFill>
            </c:spPr>
          </c:dPt>
          <c:dPt>
            <c:idx val="2"/>
            <c:bubble3D val="0"/>
            <c:spPr>
              <a:solidFill>
                <a:srgbClr val="FF9900"/>
              </a:solidFill>
            </c:spPr>
          </c:dPt>
          <c:dPt>
            <c:idx val="3"/>
            <c:bubble3D val="0"/>
            <c:spPr>
              <a:solidFill>
                <a:srgbClr val="109618"/>
              </a:solidFill>
            </c:spPr>
          </c:dPt>
          <c:dPt>
            <c:idx val="4"/>
            <c:bubble3D val="0"/>
            <c:spPr>
              <a:solidFill>
                <a:srgbClr val="990099"/>
              </a:solidFill>
            </c:spPr>
          </c:dPt>
          <c:dPt>
            <c:idx val="5"/>
            <c:bubble3D val="0"/>
            <c:spPr>
              <a:solidFill>
                <a:srgbClr val="0099C6"/>
              </a:solidFill>
            </c:spPr>
          </c:dPt>
          <c:dPt>
            <c:idx val="6"/>
            <c:bubble3D val="0"/>
            <c:spPr>
              <a:solidFill>
                <a:srgbClr val="DD4477"/>
              </a:solidFill>
            </c:spPr>
          </c:dPt>
          <c:dPt>
            <c:idx val="7"/>
            <c:bubble3D val="0"/>
            <c:spPr>
              <a:solidFill>
                <a:srgbClr val="66AA00"/>
              </a:solidFill>
            </c:spPr>
          </c:dPt>
          <c:dPt>
            <c:idx val="8"/>
            <c:bubble3D val="0"/>
            <c:spPr>
              <a:solidFill>
                <a:srgbClr val="B82E2E"/>
              </a:solidFill>
            </c:spPr>
          </c:dPt>
          <c:dPt>
            <c:idx val="9"/>
            <c:bubble3D val="0"/>
            <c:spPr>
              <a:solidFill>
                <a:srgbClr val="316395"/>
              </a:solidFill>
            </c:spPr>
          </c:dPt>
          <c:dPt>
            <c:idx val="10"/>
            <c:bubble3D val="0"/>
            <c:spPr>
              <a:solidFill>
                <a:srgbClr val="994499"/>
              </a:solidFill>
            </c:spPr>
          </c:dPt>
          <c:dPt>
            <c:idx val="11"/>
            <c:bubble3D val="0"/>
            <c:spPr>
              <a:solidFill>
                <a:srgbClr val="22AA99"/>
              </a:solidFill>
            </c:spPr>
          </c:dPt>
          <c:dPt>
            <c:idx val="12"/>
            <c:bubble3D val="0"/>
            <c:spPr>
              <a:solidFill>
                <a:srgbClr val="AAAA11"/>
              </a:solidFill>
            </c:spPr>
          </c:dPt>
          <c:dPt>
            <c:idx val="13"/>
            <c:bubble3D val="0"/>
            <c:spPr>
              <a:solidFill>
                <a:srgbClr val="6633CC"/>
              </a:solidFill>
            </c:spPr>
          </c:dPt>
          <c:dPt>
            <c:idx val="14"/>
            <c:bubble3D val="0"/>
            <c:spPr>
              <a:solidFill>
                <a:srgbClr val="E67300"/>
              </a:solidFill>
            </c:spPr>
          </c:dPt>
          <c:dPt>
            <c:idx val="15"/>
            <c:bubble3D val="0"/>
            <c:spPr>
              <a:solidFill>
                <a:srgbClr val="8B0707"/>
              </a:solidFill>
            </c:spPr>
          </c:dPt>
          <c:dPt>
            <c:idx val="16"/>
            <c:bubble3D val="0"/>
            <c:spPr>
              <a:solidFill>
                <a:srgbClr val="651067"/>
              </a:solidFill>
            </c:spPr>
          </c:dPt>
          <c:dPt>
            <c:idx val="17"/>
            <c:bubble3D val="0"/>
            <c:spPr>
              <a:solidFill>
                <a:srgbClr val="329262"/>
              </a:solidFill>
            </c:spPr>
          </c:dPt>
          <c:dPt>
            <c:idx val="18"/>
            <c:bubble3D val="0"/>
            <c:spPr>
              <a:solidFill>
                <a:srgbClr val="5574A6"/>
              </a:solidFill>
            </c:spPr>
          </c:dPt>
          <c:dPt>
            <c:idx val="19"/>
            <c:bubble3D val="0"/>
            <c:spPr>
              <a:solidFill>
                <a:srgbClr val="3B3EAC"/>
              </a:solidFill>
            </c:spPr>
          </c:dPt>
          <c:dPt>
            <c:idx val="20"/>
            <c:bubble3D val="0"/>
            <c:spPr>
              <a:solidFill>
                <a:srgbClr val="B77322"/>
              </a:solidFill>
            </c:spPr>
          </c:dPt>
          <c:dPt>
            <c:idx val="21"/>
            <c:bubble3D val="0"/>
            <c:spPr>
              <a:solidFill>
                <a:srgbClr val="16D620"/>
              </a:solidFill>
            </c:spPr>
          </c:dPt>
          <c:dPt>
            <c:idx val="22"/>
            <c:bubble3D val="0"/>
            <c:spPr>
              <a:solidFill>
                <a:srgbClr val="B91383"/>
              </a:solidFill>
            </c:spPr>
          </c:dPt>
          <c:dPt>
            <c:idx val="23"/>
            <c:bubble3D val="0"/>
            <c:spPr>
              <a:solidFill>
                <a:srgbClr val="F4359E"/>
              </a:solidFill>
            </c:spPr>
          </c:dPt>
          <c:dPt>
            <c:idx val="24"/>
            <c:bubble3D val="0"/>
            <c:spPr>
              <a:solidFill>
                <a:srgbClr val="9C5935"/>
              </a:solidFill>
            </c:spPr>
          </c:dPt>
          <c:dPt>
            <c:idx val="25"/>
            <c:bubble3D val="0"/>
            <c:spPr>
              <a:solidFill>
                <a:srgbClr val="A9C413"/>
              </a:solidFill>
            </c:spPr>
          </c:dPt>
          <c:dPt>
            <c:idx val="26"/>
            <c:bubble3D val="0"/>
            <c:spPr>
              <a:solidFill>
                <a:srgbClr val="2A778D"/>
              </a:solidFill>
            </c:spPr>
          </c:dPt>
          <c:dPt>
            <c:idx val="27"/>
            <c:bubble3D val="0"/>
            <c:spPr>
              <a:solidFill>
                <a:srgbClr val="668D1C"/>
              </a:solidFill>
            </c:spPr>
          </c:dPt>
          <c:dPt>
            <c:idx val="28"/>
            <c:bubble3D val="0"/>
            <c:spPr>
              <a:solidFill>
                <a:srgbClr val="BEA413"/>
              </a:solidFill>
            </c:spPr>
          </c:dPt>
          <c:dPt>
            <c:idx val="29"/>
            <c:bubble3D val="0"/>
            <c:spPr>
              <a:solidFill>
                <a:srgbClr val="0C5922"/>
              </a:solidFill>
            </c:spPr>
          </c:dPt>
          <c:dPt>
            <c:idx val="30"/>
            <c:bubble3D val="0"/>
            <c:spPr>
              <a:solidFill>
                <a:srgbClr val="743411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'Energy Use'!$B$4:$B$7</c:f>
              <c:strCache>
                <c:ptCount val="4"/>
                <c:pt idx="0">
                  <c:v>Losses in Buildings</c:v>
                </c:pt>
                <c:pt idx="1">
                  <c:v>Losses in Network</c:v>
                </c:pt>
                <c:pt idx="2">
                  <c:v>Domestic Hot Water</c:v>
                </c:pt>
                <c:pt idx="3">
                  <c:v>Central Heating</c:v>
                </c:pt>
              </c:strCache>
            </c:strRef>
          </c:cat>
          <c:val>
            <c:numRef>
              <c:f>'Energy Use'!$F$4:$F$7</c:f>
              <c:numCache>
                <c:formatCode>#,##0</c:formatCode>
                <c:ptCount val="4"/>
                <c:pt idx="0">
                  <c:v>185386.67623967255</c:v>
                </c:pt>
                <c:pt idx="1">
                  <c:v>67326.701425590203</c:v>
                </c:pt>
                <c:pt idx="2">
                  <c:v>776720</c:v>
                </c:pt>
                <c:pt idx="3">
                  <c:v>648000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GB"/>
              <a:t>Buffer Size vs. Boiler Size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'Plantroom Sizing'!$D$71</c:f>
              <c:strCache>
                <c:ptCount val="1"/>
                <c:pt idx="0">
                  <c:v>Buffer Size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cat>
            <c:numRef>
              <c:f>'Plantroom Sizing'!$C$72:$C$77</c:f>
              <c:numCache>
                <c:formatCode>General</c:formatCode>
                <c:ptCount val="6"/>
                <c:pt idx="0">
                  <c:v>1125</c:v>
                </c:pt>
                <c:pt idx="1">
                  <c:v>1250</c:v>
                </c:pt>
                <c:pt idx="2">
                  <c:v>1350</c:v>
                </c:pt>
                <c:pt idx="3">
                  <c:v>1500</c:v>
                </c:pt>
                <c:pt idx="4">
                  <c:v>1600</c:v>
                </c:pt>
                <c:pt idx="5">
                  <c:v>1700</c:v>
                </c:pt>
              </c:numCache>
            </c:numRef>
          </c:cat>
          <c:val>
            <c:numRef>
              <c:f>'Plantroom Sizing'!$D$72:$D$77</c:f>
              <c:numCache>
                <c:formatCode>#,##0</c:formatCode>
                <c:ptCount val="6"/>
                <c:pt idx="0">
                  <c:v>5300.8929464226103</c:v>
                </c:pt>
                <c:pt idx="1">
                  <c:v>2056.8538264179138</c:v>
                </c:pt>
                <c:pt idx="2">
                  <c:v>1792.7948759200015</c:v>
                </c:pt>
                <c:pt idx="3">
                  <c:v>1396.7064501731331</c:v>
                </c:pt>
                <c:pt idx="4">
                  <c:v>1132.6474996752206</c:v>
                </c:pt>
                <c:pt idx="5">
                  <c:v>868.58854917730844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79448"/>
        <c:axId val="528521328"/>
      </c:barChart>
      <c:catAx>
        <c:axId val="171379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/>
                </a:pPr>
                <a:r>
                  <a:rPr lang="en-GB"/>
                  <a:t>Boiler Size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/>
            </a:pPr>
            <a:endParaRPr lang="en-US"/>
          </a:p>
        </c:txPr>
        <c:crossAx val="528521328"/>
        <c:crosses val="autoZero"/>
        <c:auto val="1"/>
        <c:lblAlgn val="ctr"/>
        <c:lblOffset val="100"/>
        <c:noMultiLvlLbl val="1"/>
      </c:catAx>
      <c:valAx>
        <c:axId val="5285213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/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/>
                </a:pPr>
                <a:r>
                  <a:rPr lang="en-GB"/>
                  <a:t>Buffer Size</a:t>
                </a:r>
              </a:p>
            </c:rich>
          </c:tx>
          <c:layout/>
          <c:overlay val="0"/>
        </c:title>
        <c:numFmt formatCode="#,##0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/>
            </a:pPr>
            <a:endParaRPr lang="en-US"/>
          </a:p>
        </c:txPr>
        <c:crossAx val="17137944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3366CC"/>
            </a:solidFill>
          </c:spPr>
          <c:invertIfNegative val="1"/>
          <c:val>
            <c:numRef>
              <c:f>'Plantroom Sizing'!$C$23:$C$46</c:f>
              <c:numCache>
                <c:formatCode>General</c:formatCode>
                <c:ptCount val="24"/>
                <c:pt idx="0">
                  <c:v>2.25</c:v>
                </c:pt>
                <c:pt idx="1">
                  <c:v>1.5</c:v>
                </c:pt>
                <c:pt idx="2">
                  <c:v>1.25</c:v>
                </c:pt>
                <c:pt idx="3">
                  <c:v>1</c:v>
                </c:pt>
                <c:pt idx="4">
                  <c:v>1.6</c:v>
                </c:pt>
                <c:pt idx="5">
                  <c:v>2.1</c:v>
                </c:pt>
                <c:pt idx="6">
                  <c:v>5.5</c:v>
                </c:pt>
                <c:pt idx="7">
                  <c:v>10.7</c:v>
                </c:pt>
                <c:pt idx="8">
                  <c:v>9.3000000000000007</c:v>
                </c:pt>
                <c:pt idx="9">
                  <c:v>7.5</c:v>
                </c:pt>
                <c:pt idx="10">
                  <c:v>6.7</c:v>
                </c:pt>
                <c:pt idx="11">
                  <c:v>5.9</c:v>
                </c:pt>
                <c:pt idx="12">
                  <c:v>5.2</c:v>
                </c:pt>
                <c:pt idx="13">
                  <c:v>4.4000000000000004</c:v>
                </c:pt>
                <c:pt idx="14">
                  <c:v>3.8</c:v>
                </c:pt>
                <c:pt idx="15">
                  <c:v>3.9</c:v>
                </c:pt>
                <c:pt idx="16">
                  <c:v>4.5</c:v>
                </c:pt>
                <c:pt idx="17">
                  <c:v>6.5</c:v>
                </c:pt>
                <c:pt idx="18">
                  <c:v>9.5</c:v>
                </c:pt>
                <c:pt idx="19">
                  <c:v>9</c:v>
                </c:pt>
                <c:pt idx="20">
                  <c:v>7.5</c:v>
                </c:pt>
                <c:pt idx="21">
                  <c:v>6</c:v>
                </c:pt>
                <c:pt idx="22">
                  <c:v>4.5</c:v>
                </c:pt>
                <c:pt idx="23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453472"/>
        <c:axId val="417954752"/>
      </c:barChart>
      <c:catAx>
        <c:axId val="417453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/>
                </a:pPr>
                <a:r>
                  <a:rPr lang="en-GB"/>
                  <a:t>Hour of Day</a:t>
                </a:r>
              </a:p>
            </c:rich>
          </c:tx>
          <c:layout/>
          <c:overlay val="0"/>
        </c:title>
        <c:majorTickMark val="cross"/>
        <c:minorTickMark val="cross"/>
        <c:tickLblPos val="nextTo"/>
        <c:txPr>
          <a:bodyPr/>
          <a:lstStyle/>
          <a:p>
            <a:pPr lvl="0">
              <a:defRPr/>
            </a:pPr>
            <a:endParaRPr lang="en-US"/>
          </a:p>
        </c:txPr>
        <c:crossAx val="417954752"/>
        <c:crosses val="autoZero"/>
        <c:auto val="1"/>
        <c:lblAlgn val="ctr"/>
        <c:lblOffset val="100"/>
        <c:noMultiLvlLbl val="1"/>
      </c:catAx>
      <c:valAx>
        <c:axId val="4179547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/>
            </a:pPr>
            <a:endParaRPr lang="en-US"/>
          </a:p>
        </c:txPr>
        <c:crossAx val="41745347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Pipe Losses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Pipes!$S$24:$S$33</c:f>
              <c:numCache>
                <c:formatCode>General</c:formatCode>
                <c:ptCount val="1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</c:numCache>
            </c:numRef>
          </c:cat>
          <c:val>
            <c:numRef>
              <c:f>Pipes!$T$24:$T$33</c:f>
              <c:numCache>
                <c:formatCode>General</c:formatCode>
                <c:ptCount val="10"/>
                <c:pt idx="0">
                  <c:v>123</c:v>
                </c:pt>
                <c:pt idx="1">
                  <c:v>75</c:v>
                </c:pt>
                <c:pt idx="2">
                  <c:v>59</c:v>
                </c:pt>
                <c:pt idx="3">
                  <c:v>50</c:v>
                </c:pt>
                <c:pt idx="4">
                  <c:v>44</c:v>
                </c:pt>
                <c:pt idx="5">
                  <c:v>41</c:v>
                </c:pt>
                <c:pt idx="6">
                  <c:v>38</c:v>
                </c:pt>
                <c:pt idx="7">
                  <c:v>36</c:v>
                </c:pt>
                <c:pt idx="8">
                  <c:v>34</c:v>
                </c:pt>
                <c:pt idx="9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0896760"/>
        <c:axId val="530895976"/>
      </c:lineChart>
      <c:catAx>
        <c:axId val="530896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Insulation Thickness (mm)</a:t>
                </a:r>
              </a:p>
            </c:rich>
          </c:tx>
          <c:layout>
            <c:manualLayout>
              <c:xMode val="edge"/>
              <c:yMode val="edge"/>
              <c:x val="0.3588390201224847"/>
              <c:y val="0.876006604943612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895976"/>
        <c:crosses val="autoZero"/>
        <c:auto val="1"/>
        <c:lblAlgn val="ctr"/>
        <c:lblOffset val="100"/>
        <c:noMultiLvlLbl val="0"/>
      </c:catAx>
      <c:valAx>
        <c:axId val="530895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Heat oss (kW)</a:t>
                </a:r>
              </a:p>
            </c:rich>
          </c:tx>
          <c:layout>
            <c:manualLayout>
              <c:xMode val="edge"/>
              <c:yMode val="edge"/>
              <c:x val="2.5000000000000001E-2"/>
              <c:y val="0.340262395085229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896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GB"/>
              <a:t>Energy Consumption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366CC"/>
              </a:solidFill>
            </c:spPr>
          </c:dPt>
          <c:dPt>
            <c:idx val="1"/>
            <c:bubble3D val="0"/>
            <c:spPr>
              <a:solidFill>
                <a:srgbClr val="DC3912"/>
              </a:solidFill>
            </c:spPr>
          </c:dPt>
          <c:dPt>
            <c:idx val="2"/>
            <c:bubble3D val="0"/>
            <c:spPr>
              <a:solidFill>
                <a:srgbClr val="FF9900"/>
              </a:solidFill>
            </c:spPr>
          </c:dPt>
          <c:dPt>
            <c:idx val="3"/>
            <c:bubble3D val="0"/>
            <c:spPr>
              <a:solidFill>
                <a:srgbClr val="109618"/>
              </a:solidFill>
            </c:spPr>
          </c:dPt>
          <c:dPt>
            <c:idx val="4"/>
            <c:bubble3D val="0"/>
            <c:spPr>
              <a:solidFill>
                <a:srgbClr val="990099"/>
              </a:solidFill>
            </c:spPr>
          </c:dPt>
          <c:dPt>
            <c:idx val="5"/>
            <c:bubble3D val="0"/>
            <c:spPr>
              <a:solidFill>
                <a:srgbClr val="0099C6"/>
              </a:solidFill>
            </c:spPr>
          </c:dPt>
          <c:dPt>
            <c:idx val="6"/>
            <c:bubble3D val="0"/>
            <c:spPr>
              <a:solidFill>
                <a:srgbClr val="DD4477"/>
              </a:solidFill>
            </c:spPr>
          </c:dPt>
          <c:dPt>
            <c:idx val="7"/>
            <c:bubble3D val="0"/>
            <c:spPr>
              <a:solidFill>
                <a:srgbClr val="66AA00"/>
              </a:solidFill>
            </c:spPr>
          </c:dPt>
          <c:dPt>
            <c:idx val="8"/>
            <c:bubble3D val="0"/>
            <c:spPr>
              <a:solidFill>
                <a:srgbClr val="B82E2E"/>
              </a:solidFill>
            </c:spPr>
          </c:dPt>
          <c:dPt>
            <c:idx val="9"/>
            <c:bubble3D val="0"/>
            <c:spPr>
              <a:solidFill>
                <a:srgbClr val="316395"/>
              </a:solidFill>
            </c:spPr>
          </c:dPt>
          <c:dPt>
            <c:idx val="10"/>
            <c:bubble3D val="0"/>
            <c:spPr>
              <a:solidFill>
                <a:srgbClr val="994499"/>
              </a:solidFill>
            </c:spPr>
          </c:dPt>
          <c:dPt>
            <c:idx val="11"/>
            <c:bubble3D val="0"/>
            <c:spPr>
              <a:solidFill>
                <a:srgbClr val="22AA99"/>
              </a:solidFill>
            </c:spPr>
          </c:dPt>
          <c:dPt>
            <c:idx val="12"/>
            <c:bubble3D val="0"/>
            <c:spPr>
              <a:solidFill>
                <a:srgbClr val="AAAA11"/>
              </a:solidFill>
            </c:spPr>
          </c:dPt>
          <c:dPt>
            <c:idx val="13"/>
            <c:bubble3D val="0"/>
            <c:spPr>
              <a:solidFill>
                <a:srgbClr val="6633CC"/>
              </a:solidFill>
            </c:spPr>
          </c:dPt>
          <c:dPt>
            <c:idx val="14"/>
            <c:bubble3D val="0"/>
            <c:spPr>
              <a:solidFill>
                <a:srgbClr val="E67300"/>
              </a:solidFill>
            </c:spPr>
          </c:dPt>
          <c:dPt>
            <c:idx val="15"/>
            <c:bubble3D val="0"/>
            <c:spPr>
              <a:solidFill>
                <a:srgbClr val="8B0707"/>
              </a:solidFill>
            </c:spPr>
          </c:dPt>
          <c:dPt>
            <c:idx val="16"/>
            <c:bubble3D val="0"/>
            <c:spPr>
              <a:solidFill>
                <a:srgbClr val="651067"/>
              </a:solidFill>
            </c:spPr>
          </c:dPt>
          <c:dPt>
            <c:idx val="17"/>
            <c:bubble3D val="0"/>
            <c:spPr>
              <a:solidFill>
                <a:srgbClr val="329262"/>
              </a:solidFill>
            </c:spPr>
          </c:dPt>
          <c:dPt>
            <c:idx val="18"/>
            <c:bubble3D val="0"/>
            <c:spPr>
              <a:solidFill>
                <a:srgbClr val="5574A6"/>
              </a:solidFill>
            </c:spPr>
          </c:dPt>
          <c:dPt>
            <c:idx val="19"/>
            <c:bubble3D val="0"/>
            <c:spPr>
              <a:solidFill>
                <a:srgbClr val="3B3EAC"/>
              </a:solidFill>
            </c:spPr>
          </c:dPt>
          <c:dPt>
            <c:idx val="20"/>
            <c:bubble3D val="0"/>
            <c:spPr>
              <a:solidFill>
                <a:srgbClr val="B77322"/>
              </a:solidFill>
            </c:spPr>
          </c:dPt>
          <c:dPt>
            <c:idx val="21"/>
            <c:bubble3D val="0"/>
            <c:spPr>
              <a:solidFill>
                <a:srgbClr val="16D620"/>
              </a:solidFill>
            </c:spPr>
          </c:dPt>
          <c:dPt>
            <c:idx val="22"/>
            <c:bubble3D val="0"/>
            <c:spPr>
              <a:solidFill>
                <a:srgbClr val="B91383"/>
              </a:solidFill>
            </c:spPr>
          </c:dPt>
          <c:dPt>
            <c:idx val="23"/>
            <c:bubble3D val="0"/>
            <c:spPr>
              <a:solidFill>
                <a:srgbClr val="F4359E"/>
              </a:solidFill>
            </c:spPr>
          </c:dPt>
          <c:dPt>
            <c:idx val="24"/>
            <c:bubble3D val="0"/>
            <c:spPr>
              <a:solidFill>
                <a:srgbClr val="9C5935"/>
              </a:solidFill>
            </c:spPr>
          </c:dPt>
          <c:dPt>
            <c:idx val="25"/>
            <c:bubble3D val="0"/>
            <c:spPr>
              <a:solidFill>
                <a:srgbClr val="A9C413"/>
              </a:solidFill>
            </c:spPr>
          </c:dPt>
          <c:dPt>
            <c:idx val="26"/>
            <c:bubble3D val="0"/>
            <c:spPr>
              <a:solidFill>
                <a:srgbClr val="2A778D"/>
              </a:solidFill>
            </c:spPr>
          </c:dPt>
          <c:dPt>
            <c:idx val="27"/>
            <c:bubble3D val="0"/>
            <c:spPr>
              <a:solidFill>
                <a:srgbClr val="668D1C"/>
              </a:solidFill>
            </c:spPr>
          </c:dPt>
          <c:dPt>
            <c:idx val="28"/>
            <c:bubble3D val="0"/>
            <c:spPr>
              <a:solidFill>
                <a:srgbClr val="BEA413"/>
              </a:solidFill>
            </c:spPr>
          </c:dPt>
          <c:dPt>
            <c:idx val="29"/>
            <c:bubble3D val="0"/>
            <c:spPr>
              <a:solidFill>
                <a:srgbClr val="0C5922"/>
              </a:solidFill>
            </c:spPr>
          </c:dPt>
          <c:dPt>
            <c:idx val="30"/>
            <c:bubble3D val="0"/>
            <c:spPr>
              <a:solidFill>
                <a:srgbClr val="743411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'Energy Use'!$B$4:$B$7</c:f>
              <c:strCache>
                <c:ptCount val="4"/>
                <c:pt idx="0">
                  <c:v>Losses in Buildings</c:v>
                </c:pt>
                <c:pt idx="1">
                  <c:v>Losses in Network</c:v>
                </c:pt>
                <c:pt idx="2">
                  <c:v>Domestic Hot Water</c:v>
                </c:pt>
                <c:pt idx="3">
                  <c:v>Central Heating</c:v>
                </c:pt>
              </c:strCache>
            </c:strRef>
          </c:cat>
          <c:val>
            <c:numRef>
              <c:f>'Energy Use'!$F$4:$F$7</c:f>
              <c:numCache>
                <c:formatCode>#,##0</c:formatCode>
                <c:ptCount val="4"/>
                <c:pt idx="0">
                  <c:v>185386.67623967255</c:v>
                </c:pt>
                <c:pt idx="1">
                  <c:v>67326.701425590203</c:v>
                </c:pt>
                <c:pt idx="2">
                  <c:v>776720</c:v>
                </c:pt>
                <c:pt idx="3">
                  <c:v>648000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2</xdr:row>
      <xdr:rowOff>213360</xdr:rowOff>
    </xdr:from>
    <xdr:to>
      <xdr:col>11</xdr:col>
      <xdr:colOff>564720</xdr:colOff>
      <xdr:row>29</xdr:row>
      <xdr:rowOff>103100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548640"/>
          <a:ext cx="7056960" cy="53990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</xdr:colOff>
      <xdr:row>2</xdr:row>
      <xdr:rowOff>53340</xdr:rowOff>
    </xdr:from>
    <xdr:to>
      <xdr:col>13</xdr:col>
      <xdr:colOff>1692984</xdr:colOff>
      <xdr:row>7</xdr:row>
      <xdr:rowOff>17763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2420" y="388620"/>
          <a:ext cx="1685364" cy="924543"/>
        </a:xfrm>
        <a:prstGeom prst="rect">
          <a:avLst/>
        </a:prstGeom>
      </xdr:spPr>
    </xdr:pic>
    <xdr:clientData/>
  </xdr:twoCellAnchor>
  <xdr:twoCellAnchor>
    <xdr:from>
      <xdr:col>12</xdr:col>
      <xdr:colOff>571500</xdr:colOff>
      <xdr:row>12</xdr:row>
      <xdr:rowOff>495300</xdr:rowOff>
    </xdr:from>
    <xdr:to>
      <xdr:col>13</xdr:col>
      <xdr:colOff>4648200</xdr:colOff>
      <xdr:row>26</xdr:row>
      <xdr:rowOff>76199</xdr:rowOff>
    </xdr:to>
    <xdr:graphicFrame macro="">
      <xdr:nvGraphicFramePr>
        <xdr:cNvPr id="4" name="Chart 5" title="Char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602205</xdr:colOff>
      <xdr:row>7</xdr:row>
      <xdr:rowOff>116540</xdr:rowOff>
    </xdr:from>
    <xdr:to>
      <xdr:col>18</xdr:col>
      <xdr:colOff>295835</xdr:colOff>
      <xdr:row>21</xdr:row>
      <xdr:rowOff>14342</xdr:rowOff>
    </xdr:to>
    <xdr:graphicFrame macro=""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25</xdr:row>
      <xdr:rowOff>121920</xdr:rowOff>
    </xdr:to>
    <xdr:sp macro="" textlink="">
      <xdr:nvSpPr>
        <xdr:cNvPr id="307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25</xdr:row>
      <xdr:rowOff>121920</xdr:rowOff>
    </xdr:to>
    <xdr:sp macro="" textlink="">
      <xdr:nvSpPr>
        <xdr:cNvPr id="6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25</xdr:row>
      <xdr:rowOff>121920</xdr:rowOff>
    </xdr:to>
    <xdr:sp macro="" textlink="">
      <xdr:nvSpPr>
        <xdr:cNvPr id="7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9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10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11" name="AutoShape 3"/>
        <xdr:cNvSpPr>
          <a:spLocks noChangeArrowheads="1"/>
        </xdr:cNvSpPr>
      </xdr:nvSpPr>
      <xdr:spPr bwMode="auto">
        <a:xfrm>
          <a:off x="0" y="0"/>
          <a:ext cx="7620000" cy="765048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16</xdr:col>
      <xdr:colOff>206189</xdr:colOff>
      <xdr:row>0</xdr:row>
      <xdr:rowOff>107576</xdr:rowOff>
    </xdr:from>
    <xdr:to>
      <xdr:col>18</xdr:col>
      <xdr:colOff>358588</xdr:colOff>
      <xdr:row>4</xdr:row>
      <xdr:rowOff>135648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9718" y="107576"/>
          <a:ext cx="1685364" cy="9245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4106" name="Rectangle 10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2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3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4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5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6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7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8" name="AutoShape 10"/>
        <xdr:cNvSpPr>
          <a:spLocks noChangeArrowheads="1"/>
        </xdr:cNvSpPr>
      </xdr:nvSpPr>
      <xdr:spPr bwMode="auto">
        <a:xfrm>
          <a:off x="0" y="0"/>
          <a:ext cx="7772400" cy="8001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9" name="AutoShape 10"/>
        <xdr:cNvSpPr>
          <a:spLocks noChangeArrowheads="1"/>
        </xdr:cNvSpPr>
      </xdr:nvSpPr>
      <xdr:spPr bwMode="auto">
        <a:xfrm>
          <a:off x="0" y="0"/>
          <a:ext cx="7772400" cy="8001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</xdr:row>
      <xdr:rowOff>0</xdr:rowOff>
    </xdr:from>
    <xdr:to>
      <xdr:col>6</xdr:col>
      <xdr:colOff>819150</xdr:colOff>
      <xdr:row>18</xdr:row>
      <xdr:rowOff>142875</xdr:rowOff>
    </xdr:to>
    <xdr:graphicFrame macro="">
      <xdr:nvGraphicFramePr>
        <xdr:cNvPr id="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1199029</xdr:colOff>
      <xdr:row>1</xdr:row>
      <xdr:rowOff>1681</xdr:rowOff>
    </xdr:from>
    <xdr:to>
      <xdr:col>13</xdr:col>
      <xdr:colOff>713254</xdr:colOff>
      <xdr:row>19</xdr:row>
      <xdr:rowOff>11206</xdr:rowOff>
    </xdr:to>
    <xdr:graphicFrame macro="">
      <xdr:nvGraphicFramePr>
        <xdr:cNvPr id="3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7</xdr:col>
      <xdr:colOff>784860</xdr:colOff>
      <xdr:row>47</xdr:row>
      <xdr:rowOff>7620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5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6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7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8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9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10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784860</xdr:colOff>
      <xdr:row>67</xdr:row>
      <xdr:rowOff>7620</xdr:rowOff>
    </xdr:to>
    <xdr:sp macro="" textlink="">
      <xdr:nvSpPr>
        <xdr:cNvPr id="11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2050" name="Rectangle 2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533400</xdr:colOff>
      <xdr:row>17</xdr:row>
      <xdr:rowOff>83820</xdr:rowOff>
    </xdr:from>
    <xdr:to>
      <xdr:col>21</xdr:col>
      <xdr:colOff>787549</xdr:colOff>
      <xdr:row>33</xdr:row>
      <xdr:rowOff>69028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942975</xdr:colOff>
      <xdr:row>8</xdr:row>
      <xdr:rowOff>180975</xdr:rowOff>
    </xdr:from>
    <xdr:to>
      <xdr:col>6</xdr:col>
      <xdr:colOff>200025</xdr:colOff>
      <xdr:row>27</xdr:row>
      <xdr:rowOff>95250</xdr:rowOff>
    </xdr:to>
    <xdr:graphicFrame macro=""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heatweb.co.uk/w/index.php?title=Pipework_Calculation_Examples" TargetMode="External"/><Relationship Id="rId1" Type="http://schemas.openxmlformats.org/officeDocument/2006/relationships/hyperlink" Target="http://www.heatweb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eatweb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atmarsoftware.com/articles/pipe-fitting-pressure-drop.ht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://www.insulationgiant.co.uk/Rockwool-Heating-and-Ventilation-Pipe-Insulation-40mm-Wall-Thickness/p/9000094465" TargetMode="External"/><Relationship Id="rId1" Type="http://schemas.openxmlformats.org/officeDocument/2006/relationships/hyperlink" Target="http://www.engineeringtoolbox.com/conductive-heat-loss-cylinder-pipe-d_1487.html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32"/>
  <sheetViews>
    <sheetView showGridLines="0" tabSelected="1" workbookViewId="0">
      <selection activeCell="O32" sqref="O32"/>
    </sheetView>
  </sheetViews>
  <sheetFormatPr defaultRowHeight="13.2"/>
  <cols>
    <col min="14" max="14" width="77.6640625" customWidth="1"/>
    <col min="19" max="19" width="5.109375" customWidth="1"/>
  </cols>
  <sheetData>
    <row r="3" spans="2:23" ht="22.8" customHeight="1">
      <c r="B3" s="34" t="s">
        <v>54</v>
      </c>
    </row>
    <row r="7" spans="2:23">
      <c r="N7" s="163" t="s">
        <v>295</v>
      </c>
    </row>
    <row r="9" spans="2:23" ht="26.4">
      <c r="N9" s="286" t="s">
        <v>294</v>
      </c>
      <c r="O9" s="286"/>
      <c r="P9" s="286"/>
      <c r="Q9" s="286"/>
      <c r="R9" s="286"/>
      <c r="S9" s="286"/>
      <c r="T9" s="286"/>
      <c r="U9" s="286"/>
      <c r="V9" s="286"/>
      <c r="W9" s="287"/>
    </row>
    <row r="10" spans="2:23">
      <c r="N10" s="286"/>
      <c r="O10" s="286"/>
      <c r="P10" s="286"/>
      <c r="Q10" s="286"/>
      <c r="R10" s="286"/>
      <c r="S10" s="286"/>
      <c r="T10" s="286"/>
      <c r="U10" s="286"/>
      <c r="V10" s="286"/>
      <c r="W10" s="287"/>
    </row>
    <row r="11" spans="2:23">
      <c r="N11" s="286" t="s">
        <v>297</v>
      </c>
      <c r="O11" s="286"/>
      <c r="P11" s="286"/>
      <c r="Q11" s="286"/>
      <c r="R11" s="286"/>
      <c r="S11" s="286"/>
      <c r="T11" s="286"/>
      <c r="U11" s="286"/>
      <c r="V11" s="286"/>
      <c r="W11" s="287"/>
    </row>
    <row r="12" spans="2:23">
      <c r="N12" s="288" t="s">
        <v>296</v>
      </c>
      <c r="O12" s="286"/>
      <c r="P12" s="286"/>
      <c r="Q12" s="286"/>
      <c r="R12" s="286"/>
      <c r="S12" s="286"/>
      <c r="T12" s="286"/>
      <c r="U12" s="286"/>
      <c r="V12" s="286"/>
      <c r="W12" s="287"/>
    </row>
    <row r="13" spans="2:23" ht="67.8" customHeight="1">
      <c r="O13" s="287"/>
      <c r="P13" s="287"/>
      <c r="Q13" s="287"/>
      <c r="R13" s="287"/>
      <c r="S13" s="287"/>
      <c r="T13" s="287"/>
      <c r="U13" s="287"/>
      <c r="V13" s="287"/>
      <c r="W13" s="287"/>
    </row>
    <row r="14" spans="2:23">
      <c r="Q14" s="287"/>
      <c r="R14" s="287"/>
      <c r="S14" s="287"/>
      <c r="T14" s="287"/>
      <c r="U14" s="287"/>
      <c r="V14" s="287"/>
      <c r="W14" s="287"/>
    </row>
    <row r="15" spans="2:23">
      <c r="Q15" s="287"/>
      <c r="R15" s="287"/>
      <c r="S15" s="287"/>
      <c r="T15" s="287"/>
      <c r="U15" s="287"/>
      <c r="V15" s="287"/>
      <c r="W15" s="287"/>
    </row>
    <row r="16" spans="2:23">
      <c r="Q16" s="287"/>
      <c r="R16" s="287"/>
      <c r="S16" s="287"/>
      <c r="T16" s="287"/>
      <c r="U16" s="287"/>
      <c r="V16" s="287"/>
      <c r="W16" s="287"/>
    </row>
    <row r="17" spans="2:23">
      <c r="P17" s="287"/>
      <c r="Q17" s="287"/>
      <c r="R17" s="287"/>
      <c r="S17" s="287"/>
      <c r="T17" s="287"/>
      <c r="U17" s="287"/>
      <c r="V17" s="287"/>
      <c r="W17" s="287"/>
    </row>
    <row r="18" spans="2:23">
      <c r="N18" s="287"/>
      <c r="O18" s="287"/>
      <c r="P18" s="287"/>
      <c r="Q18" s="287"/>
      <c r="R18" s="287"/>
      <c r="S18" s="287"/>
      <c r="T18" s="287"/>
      <c r="U18" s="287"/>
      <c r="V18" s="287"/>
      <c r="W18" s="287"/>
    </row>
    <row r="19" spans="2:23">
      <c r="N19" s="287"/>
      <c r="O19" s="287"/>
      <c r="P19" s="287"/>
      <c r="Q19" s="287"/>
      <c r="R19" s="287"/>
      <c r="S19" s="287"/>
      <c r="T19" s="287"/>
      <c r="U19" s="287"/>
      <c r="V19" s="287"/>
      <c r="W19" s="287"/>
    </row>
    <row r="20" spans="2:23">
      <c r="N20" s="287"/>
      <c r="O20" s="287"/>
      <c r="P20" s="287"/>
      <c r="Q20" s="287"/>
      <c r="R20" s="287"/>
      <c r="S20" s="287"/>
      <c r="T20" s="287"/>
      <c r="U20" s="287"/>
      <c r="V20" s="287"/>
      <c r="W20" s="287"/>
    </row>
    <row r="21" spans="2:23">
      <c r="N21" s="287"/>
      <c r="O21" s="287"/>
      <c r="P21" s="287"/>
      <c r="Q21" s="287"/>
      <c r="R21" s="287"/>
      <c r="S21" s="287"/>
      <c r="T21" s="287"/>
      <c r="U21" s="287"/>
      <c r="V21" s="287"/>
      <c r="W21" s="287"/>
    </row>
    <row r="22" spans="2:23">
      <c r="N22" s="287"/>
      <c r="O22" s="287"/>
      <c r="P22" s="287"/>
      <c r="Q22" s="287"/>
      <c r="R22" s="287"/>
      <c r="S22" s="287"/>
      <c r="T22" s="287"/>
      <c r="U22" s="287"/>
      <c r="V22" s="287"/>
      <c r="W22" s="287"/>
    </row>
    <row r="23" spans="2:23">
      <c r="N23" s="287"/>
      <c r="O23" s="287"/>
      <c r="P23" s="287"/>
      <c r="Q23" s="287"/>
      <c r="R23" s="287"/>
      <c r="S23" s="287"/>
      <c r="T23" s="287"/>
      <c r="U23" s="287"/>
      <c r="V23" s="287"/>
      <c r="W23" s="287"/>
    </row>
    <row r="24" spans="2:23">
      <c r="N24" s="287"/>
      <c r="O24" s="287"/>
      <c r="P24" s="287"/>
      <c r="Q24" s="287"/>
      <c r="R24" s="287"/>
      <c r="S24" s="287"/>
      <c r="T24" s="287"/>
      <c r="U24" s="287"/>
      <c r="V24" s="287"/>
      <c r="W24" s="287"/>
    </row>
    <row r="25" spans="2:23">
      <c r="O25" s="287"/>
      <c r="P25" s="287"/>
      <c r="Q25" s="287"/>
      <c r="R25" s="287"/>
      <c r="S25" s="287"/>
      <c r="T25" s="287"/>
      <c r="U25" s="287"/>
      <c r="V25" s="287"/>
      <c r="W25" s="287"/>
    </row>
    <row r="26" spans="2:23">
      <c r="O26" s="287"/>
      <c r="P26" s="287"/>
      <c r="Q26" s="287"/>
      <c r="R26" s="287"/>
      <c r="S26" s="287"/>
      <c r="T26" s="287"/>
      <c r="U26" s="287"/>
      <c r="V26" s="287"/>
      <c r="W26" s="287"/>
    </row>
    <row r="27" spans="2:23">
      <c r="B27" s="24" t="s">
        <v>157</v>
      </c>
      <c r="O27" s="287"/>
      <c r="P27" s="287"/>
      <c r="Q27" s="287"/>
      <c r="R27" s="287"/>
      <c r="S27" s="287"/>
      <c r="T27" s="287"/>
      <c r="U27" s="287"/>
      <c r="V27" s="287"/>
      <c r="W27" s="287"/>
    </row>
    <row r="28" spans="2:23">
      <c r="B28" s="24" t="s">
        <v>158</v>
      </c>
      <c r="N28" s="287"/>
      <c r="O28" s="287"/>
      <c r="P28" s="287"/>
      <c r="Q28" s="287"/>
      <c r="R28" s="287"/>
      <c r="S28" s="287"/>
      <c r="T28" s="287"/>
      <c r="U28" s="287"/>
      <c r="V28" s="287"/>
      <c r="W28" s="287"/>
    </row>
    <row r="29" spans="2:23">
      <c r="B29" s="90" t="s">
        <v>159</v>
      </c>
      <c r="N29" s="287"/>
      <c r="O29" s="287"/>
      <c r="P29" s="287"/>
      <c r="Q29" s="287"/>
      <c r="R29" s="287"/>
      <c r="S29" s="287"/>
      <c r="T29" s="287"/>
      <c r="U29" s="287"/>
      <c r="V29" s="287"/>
      <c r="W29" s="287"/>
    </row>
    <row r="30" spans="2:23">
      <c r="N30" s="287"/>
      <c r="O30" s="287"/>
      <c r="P30" s="287"/>
      <c r="Q30" s="287"/>
      <c r="R30" s="287"/>
      <c r="S30" s="287"/>
      <c r="T30" s="287"/>
      <c r="U30" s="287"/>
      <c r="V30" s="287"/>
      <c r="W30" s="287"/>
    </row>
    <row r="31" spans="2:23">
      <c r="N31" s="287"/>
      <c r="O31" s="287"/>
      <c r="P31" s="287"/>
      <c r="Q31" s="287"/>
      <c r="R31" s="287"/>
      <c r="S31" s="287"/>
      <c r="T31" s="287"/>
      <c r="U31" s="287"/>
      <c r="V31" s="287"/>
      <c r="W31" s="287"/>
    </row>
    <row r="32" spans="2:23">
      <c r="N32" s="287"/>
      <c r="O32" s="287"/>
      <c r="P32" s="287"/>
      <c r="Q32" s="287"/>
      <c r="R32" s="287"/>
      <c r="S32" s="287"/>
      <c r="T32" s="287"/>
      <c r="U32" s="287"/>
      <c r="V32" s="287"/>
      <c r="W32" s="287"/>
    </row>
  </sheetData>
  <hyperlinks>
    <hyperlink ref="B29" r:id="rId1"/>
    <hyperlink ref="N12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7"/>
  <sheetViews>
    <sheetView showGridLines="0" zoomScale="85" zoomScaleNormal="85" workbookViewId="0">
      <selection activeCell="K32" sqref="K32"/>
    </sheetView>
  </sheetViews>
  <sheetFormatPr defaultColWidth="14.44140625" defaultRowHeight="15" customHeight="1"/>
  <cols>
    <col min="1" max="1" width="4.5546875" customWidth="1"/>
    <col min="2" max="2" width="39.33203125" customWidth="1"/>
    <col min="3" max="3" width="8.21875" customWidth="1"/>
    <col min="4" max="4" width="8" customWidth="1"/>
    <col min="5" max="5" width="5.88671875" customWidth="1"/>
    <col min="6" max="6" width="5.44140625" customWidth="1"/>
    <col min="7" max="7" width="36.6640625" customWidth="1"/>
    <col min="8" max="8" width="10.109375" customWidth="1"/>
    <col min="9" max="9" width="7.6640625" customWidth="1"/>
    <col min="10" max="10" width="6.5546875" customWidth="1"/>
    <col min="11" max="11" width="16.6640625" customWidth="1"/>
    <col min="12" max="12" width="10.33203125" customWidth="1"/>
    <col min="13" max="13" width="14.88671875" customWidth="1"/>
    <col min="16" max="16" width="5.6640625" customWidth="1"/>
    <col min="17" max="17" width="7.88671875" customWidth="1"/>
  </cols>
  <sheetData>
    <row r="1" spans="1:27" ht="13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30">
      <c r="A2" s="10"/>
      <c r="B2" s="34" t="s">
        <v>54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3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3.2">
      <c r="A4" s="10"/>
      <c r="B4" s="10"/>
      <c r="C4" s="10"/>
      <c r="D4" s="10"/>
      <c r="E4" s="10"/>
      <c r="F4" s="10"/>
      <c r="G4" s="10"/>
      <c r="H4" s="36"/>
      <c r="I4" s="10"/>
      <c r="J4" s="36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8" customHeight="1">
      <c r="A5" s="38"/>
      <c r="B5" s="56" t="s">
        <v>59</v>
      </c>
      <c r="C5" s="57">
        <v>45</v>
      </c>
      <c r="D5" s="58" t="s">
        <v>115</v>
      </c>
      <c r="E5" s="58"/>
      <c r="F5" s="38"/>
      <c r="G5" s="59" t="s">
        <v>116</v>
      </c>
      <c r="H5" s="61">
        <f>'Pipe Sizing'!R12</f>
        <v>1000.687363243885</v>
      </c>
      <c r="I5" s="59" t="s">
        <v>69</v>
      </c>
      <c r="J5" s="62">
        <f>'Pipe Sizing'!Y12</f>
        <v>3.4036985144349829</v>
      </c>
      <c r="K5" s="59" t="s">
        <v>117</v>
      </c>
      <c r="L5" s="269" t="s">
        <v>118</v>
      </c>
      <c r="M5" s="64">
        <f>'Pipe Sizing'!CJ47</f>
        <v>57916.799999999996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ht="18" customHeight="1">
      <c r="A6" s="38"/>
      <c r="B6" s="56" t="s">
        <v>119</v>
      </c>
      <c r="C6" s="57">
        <v>3</v>
      </c>
      <c r="D6" s="58" t="s">
        <v>115</v>
      </c>
      <c r="E6" s="58"/>
      <c r="F6" s="38"/>
      <c r="G6" s="59" t="s">
        <v>120</v>
      </c>
      <c r="H6" s="61">
        <f>'Pipe Sizing'!V12</f>
        <v>1080</v>
      </c>
      <c r="I6" s="59" t="s">
        <v>69</v>
      </c>
      <c r="J6" s="62">
        <f>'Pipe Sizing'!AA12</f>
        <v>4.2857142857142856</v>
      </c>
      <c r="K6" s="59" t="s">
        <v>117</v>
      </c>
      <c r="L6" s="26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27" ht="18" customHeight="1">
      <c r="A7" s="38"/>
      <c r="B7" s="56" t="s">
        <v>121</v>
      </c>
      <c r="C7" s="57">
        <v>55</v>
      </c>
      <c r="D7" s="58" t="s">
        <v>47</v>
      </c>
      <c r="E7" s="58"/>
      <c r="F7" s="38"/>
      <c r="G7" s="59" t="s">
        <v>122</v>
      </c>
      <c r="H7" s="61">
        <f>'Pipe Sizing'!AG12</f>
        <v>2028.9373632438851</v>
      </c>
      <c r="I7" s="59" t="s">
        <v>69</v>
      </c>
      <c r="J7" s="62">
        <f>'Pipe Sizing'!AH12</f>
        <v>7.4840556572921262</v>
      </c>
      <c r="K7" s="59" t="s">
        <v>117</v>
      </c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ht="18" customHeight="1">
      <c r="A8" s="38"/>
      <c r="B8" s="56" t="s">
        <v>123</v>
      </c>
      <c r="C8" s="57">
        <v>90</v>
      </c>
      <c r="D8" s="68" t="s">
        <v>106</v>
      </c>
      <c r="E8" s="69"/>
      <c r="F8" s="38"/>
      <c r="G8" s="69"/>
      <c r="H8" s="69"/>
      <c r="I8" s="69"/>
      <c r="J8" s="69"/>
      <c r="K8" s="69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27" ht="18" customHeight="1">
      <c r="A9" s="38"/>
      <c r="B9" s="56" t="s">
        <v>125</v>
      </c>
      <c r="C9" s="57">
        <v>65</v>
      </c>
      <c r="D9" s="58" t="s">
        <v>106</v>
      </c>
      <c r="E9" s="68"/>
      <c r="F9" s="38"/>
      <c r="G9" s="59" t="s">
        <v>126</v>
      </c>
      <c r="H9" s="61">
        <f>'Pipe Sizing'!BO47</f>
        <v>47.685552550160047</v>
      </c>
      <c r="I9" s="59" t="s">
        <v>69</v>
      </c>
      <c r="J9" s="267">
        <f>H9/H7</f>
        <v>2.350272286075895E-2</v>
      </c>
      <c r="K9" s="26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</row>
    <row r="10" spans="1:27" ht="18" customHeight="1">
      <c r="A10" s="38"/>
      <c r="B10" s="72" t="s">
        <v>127</v>
      </c>
      <c r="C10" s="57">
        <v>20</v>
      </c>
      <c r="D10" s="68" t="s">
        <v>106</v>
      </c>
      <c r="E10" s="68"/>
      <c r="F10" s="38"/>
      <c r="G10" s="69"/>
      <c r="H10" s="69"/>
      <c r="I10" s="69"/>
      <c r="J10" s="69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ht="18" customHeight="1">
      <c r="A11" s="38"/>
      <c r="B11" s="72" t="s">
        <v>130</v>
      </c>
      <c r="C11" s="57">
        <v>30</v>
      </c>
      <c r="D11" s="68" t="s">
        <v>106</v>
      </c>
      <c r="E11" s="68"/>
      <c r="F11" s="38"/>
      <c r="G11" s="59" t="s">
        <v>131</v>
      </c>
      <c r="H11" s="61">
        <f>'Pipe Sizing'!AV47</f>
        <v>197.83359572036622</v>
      </c>
      <c r="I11" s="59" t="s">
        <v>47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27" ht="18" customHeight="1">
      <c r="A12" s="38"/>
      <c r="B12" s="72" t="s">
        <v>133</v>
      </c>
      <c r="C12" s="57">
        <v>3</v>
      </c>
      <c r="D12" s="68"/>
      <c r="E12" s="68"/>
      <c r="F12" s="38"/>
      <c r="G12" s="59" t="s">
        <v>134</v>
      </c>
      <c r="H12" s="61">
        <f>'Pipe Sizing'!CE47</f>
        <v>226.115457456169</v>
      </c>
      <c r="I12" s="59" t="s">
        <v>47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</row>
    <row r="13" spans="1:27" ht="18" customHeight="1">
      <c r="A13" s="38"/>
      <c r="B13" s="56" t="s">
        <v>135</v>
      </c>
      <c r="C13" s="76">
        <v>20</v>
      </c>
      <c r="D13" s="68" t="s">
        <v>136</v>
      </c>
      <c r="E13" s="6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1:27" ht="18" customHeight="1">
      <c r="A14" s="38"/>
      <c r="B14" s="56" t="s">
        <v>265</v>
      </c>
      <c r="C14" s="77">
        <v>1</v>
      </c>
      <c r="D14" s="58" t="s">
        <v>103</v>
      </c>
      <c r="E14" s="58"/>
      <c r="F14" s="38"/>
      <c r="G14" s="59" t="s">
        <v>138</v>
      </c>
      <c r="H14" s="61">
        <f>'Pipe Sizing'!AV50</f>
        <v>114.69706225905711</v>
      </c>
      <c r="I14" s="59" t="s">
        <v>47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1:27" ht="18" customHeight="1">
      <c r="A15" s="38"/>
      <c r="B15" s="56" t="s">
        <v>140</v>
      </c>
      <c r="C15" s="80">
        <v>35</v>
      </c>
      <c r="D15" s="68" t="s">
        <v>86</v>
      </c>
      <c r="E15" s="265" t="str">
        <f>HYPERLINK("https://www.gov.uk/government/uploads/system/uploads/attachment_data/file/48188/3147-measure-domestic-hot-water-consump.pdf","info")</f>
        <v>info</v>
      </c>
      <c r="F15" s="38"/>
      <c r="G15" s="59" t="s">
        <v>141</v>
      </c>
      <c r="H15" s="61">
        <f>'Pipe Sizing'!CE50</f>
        <v>176.72931683041119</v>
      </c>
      <c r="I15" s="59" t="s">
        <v>47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7" ht="18" customHeight="1" thickBot="1">
      <c r="A16" s="38"/>
      <c r="B16" s="56" t="s">
        <v>142</v>
      </c>
      <c r="C16" s="80">
        <v>20</v>
      </c>
      <c r="D16" s="68" t="s">
        <v>86</v>
      </c>
      <c r="E16" s="266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1:27" ht="18" customHeight="1" thickBot="1">
      <c r="A17" s="38"/>
      <c r="B17" s="56" t="s">
        <v>143</v>
      </c>
      <c r="C17" s="57">
        <v>40</v>
      </c>
      <c r="D17" s="58" t="s">
        <v>106</v>
      </c>
      <c r="E17" s="68"/>
      <c r="F17" s="38"/>
      <c r="G17" s="72" t="s">
        <v>264</v>
      </c>
      <c r="H17" s="182">
        <f>'Pipe Sizing'!AZ48</f>
        <v>1.1531583928832625</v>
      </c>
      <c r="I17" s="104" t="s">
        <v>103</v>
      </c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8" customHeight="1" thickBot="1">
      <c r="A18" s="38"/>
      <c r="B18" s="72" t="s">
        <v>267</v>
      </c>
      <c r="C18" s="57">
        <v>600</v>
      </c>
      <c r="D18" s="59" t="s">
        <v>147</v>
      </c>
      <c r="E18" s="38"/>
      <c r="F18" s="38"/>
      <c r="G18" s="59" t="s">
        <v>144</v>
      </c>
      <c r="H18" s="84">
        <f>'Pipe Sizing'!BB47</f>
        <v>0.63041261502906465</v>
      </c>
      <c r="I18" s="59" t="s">
        <v>103</v>
      </c>
      <c r="J18" s="85">
        <f>C14</f>
        <v>1</v>
      </c>
      <c r="K18" s="59" t="s">
        <v>146</v>
      </c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ht="18.600000000000001" customHeight="1" thickBot="1">
      <c r="A19" s="38"/>
      <c r="B19" s="72" t="s">
        <v>232</v>
      </c>
      <c r="C19" s="57">
        <v>50</v>
      </c>
      <c r="D19" s="59" t="s">
        <v>102</v>
      </c>
      <c r="E19" s="38"/>
      <c r="F19" s="38"/>
      <c r="G19" s="59" t="s">
        <v>148</v>
      </c>
      <c r="H19" s="84">
        <f>'Pipe Sizing'!AZ47</f>
        <v>0.51724060686708417</v>
      </c>
      <c r="I19" s="59" t="s">
        <v>103</v>
      </c>
      <c r="J19" s="87">
        <v>0.5</v>
      </c>
      <c r="K19" s="59" t="s">
        <v>149</v>
      </c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ht="18.600000000000001" customHeight="1" thickBot="1">
      <c r="A20" s="10"/>
      <c r="B20" s="72" t="s">
        <v>233</v>
      </c>
      <c r="C20" s="80">
        <v>30</v>
      </c>
      <c r="D20" s="59" t="s">
        <v>102</v>
      </c>
      <c r="E20" s="10"/>
      <c r="F20" s="10"/>
      <c r="G20" s="59"/>
      <c r="H20" s="38"/>
      <c r="I20" s="59"/>
      <c r="J20" s="87"/>
      <c r="K20" s="59"/>
      <c r="L20" s="38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18.600000000000001" customHeight="1" thickBot="1">
      <c r="A21" s="10"/>
      <c r="B21" s="72" t="s">
        <v>291</v>
      </c>
      <c r="C21" s="80">
        <v>0.5</v>
      </c>
      <c r="D21" s="80">
        <v>0.5</v>
      </c>
      <c r="E21" s="103" t="s">
        <v>103</v>
      </c>
      <c r="F21" s="10"/>
      <c r="G21" s="72" t="s">
        <v>293</v>
      </c>
      <c r="H21" s="285">
        <f>'Pipe Sizing'!BD25</f>
        <v>23.920066259999999</v>
      </c>
      <c r="I21" s="72" t="s">
        <v>104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8.600000000000001" customHeight="1" thickBot="1">
      <c r="A22" s="10"/>
      <c r="B22" s="72" t="s">
        <v>292</v>
      </c>
      <c r="C22" s="284">
        <v>0.75</v>
      </c>
      <c r="D22" s="80">
        <v>0.5</v>
      </c>
      <c r="E22" s="103" t="s">
        <v>103</v>
      </c>
      <c r="F22" s="10"/>
      <c r="L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18.600000000000001" customHeight="1" thickBot="1">
      <c r="A23" s="10"/>
      <c r="B23" s="103" t="s">
        <v>268</v>
      </c>
      <c r="C23" s="80">
        <v>120</v>
      </c>
      <c r="D23" s="103" t="s">
        <v>269</v>
      </c>
      <c r="E23" s="10"/>
      <c r="F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ht="18.600000000000001" customHeight="1" thickBot="1">
      <c r="A24" s="10"/>
      <c r="B24" s="103" t="s">
        <v>274</v>
      </c>
      <c r="C24" s="80">
        <v>25</v>
      </c>
      <c r="D24" s="103" t="s">
        <v>106</v>
      </c>
      <c r="E24" s="10"/>
      <c r="F24" s="10"/>
      <c r="N24" s="179" t="s">
        <v>262</v>
      </c>
      <c r="O24" s="155"/>
      <c r="P24" s="180"/>
      <c r="Q24" s="180"/>
      <c r="R24" s="18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ht="18.600000000000001" customHeight="1" thickBot="1">
      <c r="A25" s="10"/>
      <c r="B25" s="103" t="s">
        <v>276</v>
      </c>
      <c r="C25" s="80">
        <v>0</v>
      </c>
      <c r="D25" s="103" t="s">
        <v>277</v>
      </c>
      <c r="E25" s="10"/>
      <c r="F25" s="10"/>
      <c r="N25" s="103" t="s">
        <v>261</v>
      </c>
      <c r="O25" s="178">
        <f>'Energy Generation'!O27</f>
        <v>1.4385138728599467</v>
      </c>
      <c r="P25" s="10"/>
      <c r="Q25" s="27">
        <f>'Energy Generation'!O32</f>
        <v>0.1778369262473955</v>
      </c>
      <c r="R25" s="103" t="s">
        <v>263</v>
      </c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18.600000000000001" customHeight="1" thickBot="1">
      <c r="A26" s="10"/>
      <c r="B26" s="103" t="s">
        <v>290</v>
      </c>
      <c r="C26" s="80">
        <v>1</v>
      </c>
      <c r="D26" s="10"/>
      <c r="E26" s="10"/>
      <c r="F26" s="10"/>
      <c r="G26" s="10"/>
      <c r="H26" s="10"/>
      <c r="I26" s="10"/>
      <c r="J26" s="10"/>
      <c r="K26" s="10"/>
      <c r="N26" s="103" t="s">
        <v>258</v>
      </c>
      <c r="O26" s="178">
        <f>'Energy Generation'!O41</f>
        <v>2.604501607717042</v>
      </c>
      <c r="P26" s="10"/>
      <c r="Q26" s="27">
        <f>'Energy Generation'!O46</f>
        <v>0.15246913580246912</v>
      </c>
      <c r="R26" s="103" t="s">
        <v>263</v>
      </c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13.2">
      <c r="A27" s="10"/>
      <c r="C27" s="10"/>
      <c r="D27" s="10"/>
      <c r="E27" s="10"/>
      <c r="F27" s="10"/>
      <c r="G27" s="10"/>
      <c r="H27" s="10"/>
      <c r="I27" s="10"/>
      <c r="J27" s="10"/>
      <c r="K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3.2">
      <c r="A28" s="10"/>
      <c r="C28" s="10"/>
      <c r="D28" s="10"/>
      <c r="E28" s="10"/>
      <c r="F28" s="10"/>
      <c r="G28" s="10"/>
      <c r="H28" s="10"/>
      <c r="I28" s="10"/>
      <c r="J28" s="10"/>
      <c r="K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3.2">
      <c r="A29" s="10"/>
      <c r="C29" s="10"/>
      <c r="D29" s="10"/>
      <c r="E29" s="10"/>
      <c r="F29" s="10"/>
      <c r="G29" s="10"/>
      <c r="H29" s="10"/>
      <c r="I29" s="10"/>
      <c r="J29" s="10"/>
      <c r="K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3.2">
      <c r="A30" s="10"/>
      <c r="B30" s="24" t="s">
        <v>157</v>
      </c>
      <c r="C30" s="10"/>
      <c r="D30" s="10"/>
      <c r="E30" s="10"/>
      <c r="F30" s="10"/>
      <c r="G30" s="10"/>
      <c r="H30" s="10"/>
      <c r="I30" s="10"/>
      <c r="J30" s="10"/>
      <c r="K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3.2">
      <c r="A31" s="10"/>
      <c r="B31" s="24" t="s">
        <v>158</v>
      </c>
      <c r="C31" s="10"/>
      <c r="D31" s="10"/>
      <c r="E31" s="10"/>
      <c r="F31" s="10"/>
      <c r="G31" s="10"/>
      <c r="H31" s="10"/>
      <c r="I31" s="10"/>
      <c r="J31" s="10"/>
      <c r="K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3.2">
      <c r="A32" s="10"/>
      <c r="B32" s="90" t="s">
        <v>159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3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3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3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3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3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3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3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3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3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3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3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3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3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3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3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3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3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3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3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3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3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3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3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3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3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3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3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3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3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3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3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3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3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3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3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3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3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3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3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3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3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3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3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3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3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3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3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3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3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3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3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3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3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3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3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3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3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3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3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3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3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3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3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3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3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3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3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3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3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3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3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3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3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3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3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3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3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3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3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3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3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3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3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3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3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3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3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3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3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3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3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3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3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3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3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3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3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3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3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3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3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3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3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3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3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3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3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3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3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3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3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3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3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3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3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3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3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3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3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3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3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3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3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3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3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3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3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3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3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3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3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3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3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3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3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3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3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3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3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3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3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3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3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3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3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3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3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3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3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3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3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3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3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3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3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3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3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3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3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3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3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3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3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3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3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3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3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3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3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3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3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3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3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3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3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3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3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3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3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3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3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3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3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3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3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3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3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3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3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3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3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3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3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3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3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3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3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3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3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3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3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3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3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3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3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3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3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3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3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3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3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3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3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3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3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3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3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3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3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3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3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3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3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3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3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3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3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3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3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3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3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3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3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3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3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3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3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3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3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3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3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3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3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3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3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3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3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3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3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3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3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3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3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3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3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3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3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3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3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3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3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3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3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3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3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3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3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3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3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3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3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3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3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3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3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3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3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3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3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3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3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3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3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3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3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3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3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3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3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3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3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3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3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3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3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3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3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3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3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3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3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3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3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3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3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3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3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3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3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3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3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3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3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3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3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3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3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3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3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3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3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3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3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3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3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3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3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3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3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3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3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3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3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3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3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3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3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3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3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3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3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3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3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3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3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3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3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3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3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3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3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3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3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3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3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3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3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3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3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3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3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3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3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3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3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3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3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3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3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3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3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3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3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3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3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3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3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3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3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3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3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3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3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3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3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3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3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3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3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3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3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3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3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3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3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3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3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3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3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3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3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3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3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3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3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3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3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3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3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3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3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3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3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3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3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3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3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3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3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3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3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3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3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3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3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3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3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3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3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3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3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3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3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3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3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3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3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3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3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3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3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3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3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3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3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3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3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3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3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3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3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3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3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3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3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3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3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3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3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3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3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3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3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3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3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3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3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3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3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3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3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3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3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3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3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3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3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3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3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3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3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3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3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3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3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3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3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3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3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3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3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3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3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3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3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3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3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3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3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3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3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3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3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3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3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3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3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3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3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3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3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3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3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3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3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3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3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3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3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3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3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3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3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3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3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3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3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3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3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3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3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3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3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3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3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3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3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3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3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3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3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3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3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3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3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3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3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3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3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3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3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3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3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3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3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3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3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3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3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3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3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3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3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3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3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3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3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3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3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3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3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3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3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3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3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3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3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3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3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3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3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3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3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3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3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3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3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3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3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3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3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3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3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3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3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3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3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3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3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3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3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3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3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3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3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3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3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3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3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3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3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3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3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3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3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3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3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3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3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3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3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3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3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3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3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3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3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3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3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3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3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3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3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3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3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3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3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3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3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3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3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3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3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3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3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3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3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3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3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3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3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3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3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3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3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3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3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3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3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3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3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3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3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3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3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3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3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3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3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3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3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3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3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3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3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3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3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3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3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3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3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3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3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3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3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3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3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3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3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3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3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3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3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3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3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3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3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3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3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3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3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3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3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3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3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3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3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3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3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3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3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3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3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3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3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3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3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3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3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3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3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3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3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3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3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3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3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3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3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3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3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3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3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3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3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3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3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3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3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3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3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3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3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3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3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3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3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3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3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3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3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3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3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3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3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3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3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3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3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3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3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3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3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3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3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3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3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3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3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3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3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3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3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3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3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3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3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3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3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3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3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3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3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3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3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3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3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3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3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3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3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3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3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3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3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3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3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3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3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3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3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3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3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3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3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3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3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3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3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3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3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3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3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3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3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3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3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3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3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3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3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3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3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3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3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3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3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3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3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3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3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3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3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3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3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3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3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3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3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3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3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3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3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3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3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3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3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3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3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3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3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3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3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3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3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3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3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3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3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3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3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3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3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3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3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3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3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3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3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3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3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3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3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3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3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3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3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3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3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3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3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3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3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3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3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3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3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3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3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3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3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3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3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3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3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3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3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3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3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3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3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3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3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3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3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3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3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3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3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3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3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3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3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3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3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3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3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3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3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3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3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3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3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3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3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3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3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3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3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3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3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3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3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3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3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3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3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3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3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3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3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3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3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3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3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 ht="13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 ht="13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 ht="13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 ht="13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 ht="13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 ht="13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 ht="13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 ht="13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 ht="13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</sheetData>
  <mergeCells count="3">
    <mergeCell ref="E15:E16"/>
    <mergeCell ref="J9:K9"/>
    <mergeCell ref="L5:L6"/>
  </mergeCells>
  <conditionalFormatting sqref="H19">
    <cfRule type="cellIs" dxfId="5" priority="5" operator="lessThan">
      <formula>0.5</formula>
    </cfRule>
  </conditionalFormatting>
  <conditionalFormatting sqref="H18">
    <cfRule type="cellIs" dxfId="4" priority="3" operator="greaterThan">
      <formula>$J$18</formula>
    </cfRule>
  </conditionalFormatting>
  <conditionalFormatting sqref="H21">
    <cfRule type="cellIs" dxfId="3" priority="1" operator="greaterThan">
      <formula>30</formula>
    </cfRule>
  </conditionalFormatting>
  <hyperlinks>
    <hyperlink ref="B32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L1024"/>
  <sheetViews>
    <sheetView zoomScale="70" zoomScaleNormal="70" workbookViewId="0">
      <pane xSplit="6" topLeftCell="J1" activePane="topRight" state="frozen"/>
      <selection pane="topRight" activeCell="BD25" sqref="BD25"/>
    </sheetView>
  </sheetViews>
  <sheetFormatPr defaultColWidth="14.44140625" defaultRowHeight="15" customHeight="1"/>
  <cols>
    <col min="1" max="1" width="3.33203125" customWidth="1"/>
    <col min="2" max="2" width="7.33203125" customWidth="1"/>
    <col min="3" max="3" width="31.88671875" customWidth="1"/>
    <col min="4" max="4" width="9.6640625" customWidth="1"/>
    <col min="5" max="5" width="9.6640625" style="184" customWidth="1"/>
    <col min="6" max="6" width="9.44140625" customWidth="1"/>
    <col min="7" max="7" width="11.6640625" customWidth="1"/>
    <col min="8" max="8" width="10" customWidth="1"/>
    <col min="9" max="9" width="7" customWidth="1"/>
    <col min="10" max="13" width="7.44140625" customWidth="1"/>
    <col min="14" max="14" width="9.44140625" customWidth="1"/>
    <col min="15" max="17" width="9.109375" customWidth="1"/>
    <col min="18" max="18" width="10.109375" customWidth="1"/>
    <col min="19" max="21" width="8.44140625" customWidth="1"/>
    <col min="22" max="24" width="9.109375" customWidth="1"/>
    <col min="25" max="25" width="8.5546875" customWidth="1"/>
    <col min="26" max="26" width="10.33203125" customWidth="1"/>
    <col min="27" max="28" width="6.88671875" customWidth="1"/>
    <col min="29" max="29" width="8" customWidth="1"/>
    <col min="30" max="30" width="9.6640625" customWidth="1"/>
    <col min="31" max="31" width="9.6640625" style="145" customWidth="1"/>
    <col min="32" max="32" width="9.109375" style="145" customWidth="1"/>
    <col min="33" max="33" width="10.33203125" customWidth="1"/>
    <col min="34" max="34" width="10.109375" customWidth="1"/>
    <col min="35" max="35" width="9.109375" customWidth="1"/>
    <col min="36" max="36" width="14" customWidth="1"/>
    <col min="37" max="39" width="10.109375" customWidth="1"/>
    <col min="40" max="43" width="0.44140625" customWidth="1"/>
    <col min="44" max="44" width="11" customWidth="1"/>
    <col min="45" max="45" width="9.6640625" customWidth="1"/>
    <col min="46" max="46" width="8" customWidth="1"/>
    <col min="47" max="47" width="9.33203125" customWidth="1"/>
    <col min="48" max="49" width="11" customWidth="1"/>
    <col min="50" max="50" width="8.88671875" customWidth="1"/>
    <col min="51" max="51" width="9.44140625" customWidth="1"/>
    <col min="52" max="52" width="11.33203125" customWidth="1"/>
    <col min="53" max="54" width="11.109375" customWidth="1"/>
    <col min="55" max="55" width="9.109375" customWidth="1"/>
    <col min="56" max="56" width="13.33203125" customWidth="1"/>
    <col min="57" max="57" width="11" customWidth="1"/>
    <col min="58" max="58" width="13.33203125" style="121" customWidth="1"/>
    <col min="59" max="61" width="13.33203125" style="145" customWidth="1"/>
    <col min="62" max="63" width="9.109375" style="145" customWidth="1"/>
    <col min="64" max="64" width="9.109375" style="121" customWidth="1"/>
    <col min="65" max="69" width="9.109375" style="145" customWidth="1"/>
    <col min="70" max="72" width="9.109375" customWidth="1"/>
    <col min="73" max="73" width="11.109375" customWidth="1"/>
    <col min="74" max="74" width="11.109375" style="145" customWidth="1"/>
    <col min="75" max="75" width="9.109375" customWidth="1"/>
    <col min="76" max="76" width="9" customWidth="1"/>
    <col min="77" max="79" width="0.44140625" customWidth="1"/>
    <col min="80" max="80" width="9" customWidth="1"/>
    <col min="81" max="82" width="9.109375" customWidth="1"/>
    <col min="83" max="86" width="10.6640625" customWidth="1"/>
    <col min="87" max="87" width="9.109375" customWidth="1"/>
    <col min="88" max="88" width="10.88671875" customWidth="1"/>
    <col min="89" max="89" width="11" customWidth="1"/>
    <col min="90" max="90" width="9.109375" customWidth="1"/>
  </cols>
  <sheetData>
    <row r="1" spans="1:90" ht="12.75" customHeight="1">
      <c r="A1" s="1"/>
      <c r="B1" s="1"/>
      <c r="C1" s="1"/>
      <c r="D1" s="2"/>
      <c r="E1" s="18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77"/>
      <c r="AF1" s="177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4"/>
      <c r="BA1" s="2"/>
      <c r="BB1" s="2"/>
      <c r="BC1" s="2"/>
      <c r="BD1" s="2"/>
      <c r="BE1" s="2"/>
      <c r="BF1" s="97"/>
      <c r="BG1" s="177"/>
      <c r="BH1" s="177"/>
      <c r="BI1" s="177"/>
      <c r="BJ1" s="37"/>
      <c r="BK1" s="37"/>
      <c r="BL1" s="37"/>
      <c r="BM1" s="37"/>
      <c r="BN1" s="37"/>
      <c r="BO1" s="37"/>
      <c r="BP1" s="37"/>
      <c r="BQ1" s="37"/>
      <c r="BR1" s="4"/>
      <c r="BS1" s="4"/>
      <c r="BT1" s="4"/>
      <c r="BU1" s="4"/>
      <c r="BV1" s="37"/>
      <c r="BW1" s="4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5"/>
      <c r="CK1" s="2"/>
      <c r="CL1" s="2"/>
    </row>
    <row r="2" spans="1:90" ht="12.75" customHeight="1">
      <c r="A2" s="1"/>
      <c r="B2" s="1"/>
      <c r="C2" s="273" t="s">
        <v>0</v>
      </c>
      <c r="D2" s="268"/>
      <c r="E2" s="268"/>
      <c r="F2" s="268"/>
      <c r="G2" s="6"/>
      <c r="H2" s="6"/>
      <c r="I2" s="6"/>
      <c r="J2" s="6"/>
      <c r="K2" s="6"/>
      <c r="L2" s="6"/>
      <c r="M2" s="6"/>
      <c r="N2" s="6"/>
      <c r="O2" s="2"/>
      <c r="P2" s="6"/>
      <c r="Q2" s="6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77"/>
      <c r="AF2" s="177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7" t="s">
        <v>1</v>
      </c>
      <c r="AS2" s="7"/>
      <c r="AT2" s="7"/>
      <c r="AU2" s="2"/>
      <c r="AV2" s="2"/>
      <c r="AW2" s="2"/>
      <c r="AX2" s="2"/>
      <c r="AY2" s="2"/>
      <c r="AZ2" s="4"/>
      <c r="BA2" s="2"/>
      <c r="BB2" s="2"/>
      <c r="BC2" s="2"/>
      <c r="BD2" s="2"/>
      <c r="BE2" s="2"/>
      <c r="BF2" s="97"/>
      <c r="BG2" s="177"/>
      <c r="BH2" s="177"/>
      <c r="BI2" s="177"/>
      <c r="BJ2" s="37"/>
      <c r="BK2" s="37"/>
      <c r="BL2" s="37"/>
      <c r="BM2" s="37"/>
      <c r="BN2" s="37"/>
      <c r="BO2" s="37"/>
      <c r="BP2" s="37"/>
      <c r="BQ2" s="37"/>
      <c r="BR2" s="4"/>
      <c r="BS2" s="4"/>
      <c r="BT2" s="4"/>
      <c r="BU2" s="4"/>
      <c r="BV2" s="37"/>
      <c r="BW2" s="4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5"/>
      <c r="CK2" s="2"/>
      <c r="CL2" s="2"/>
    </row>
    <row r="3" spans="1:90" ht="12.75" customHeight="1">
      <c r="A3" s="1"/>
      <c r="B3" s="1"/>
      <c r="C3" s="268"/>
      <c r="D3" s="268"/>
      <c r="E3" s="268"/>
      <c r="F3" s="268"/>
      <c r="G3" s="6"/>
      <c r="H3" s="6"/>
      <c r="I3" s="6"/>
      <c r="J3" s="6"/>
      <c r="K3" s="6"/>
      <c r="L3" s="6"/>
      <c r="M3" s="6"/>
      <c r="N3" s="6"/>
      <c r="O3" s="2"/>
      <c r="P3" s="6"/>
      <c r="Q3" s="6"/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77"/>
      <c r="AF3" s="177"/>
      <c r="AG3" s="2"/>
      <c r="AH3" s="2"/>
      <c r="AI3" s="2"/>
      <c r="AJ3" s="2"/>
      <c r="AK3" s="8"/>
      <c r="AL3" s="2"/>
      <c r="AM3" s="2"/>
      <c r="AN3" s="2"/>
      <c r="AO3" s="2"/>
      <c r="AP3" s="2"/>
      <c r="AQ3" s="2"/>
      <c r="AR3" s="9"/>
      <c r="AS3" s="2"/>
      <c r="AT3" s="2"/>
      <c r="AU3" s="2"/>
      <c r="AV3" s="2"/>
      <c r="AW3" s="2"/>
      <c r="AX3" s="2"/>
      <c r="AY3" s="2"/>
      <c r="AZ3" s="4"/>
      <c r="BA3" s="2"/>
      <c r="BB3" s="2"/>
      <c r="BC3" s="2"/>
      <c r="BD3" s="2"/>
      <c r="BE3" s="2"/>
      <c r="BF3" s="97"/>
      <c r="BG3" s="177"/>
      <c r="BH3" s="177"/>
      <c r="BI3" s="177"/>
      <c r="BJ3" s="37"/>
      <c r="BK3" s="37"/>
      <c r="BL3" s="37"/>
      <c r="BM3" s="37"/>
      <c r="BN3" s="37"/>
      <c r="BO3" s="37"/>
      <c r="BP3" s="37"/>
      <c r="BQ3" s="37"/>
      <c r="BR3" s="4"/>
      <c r="BS3" s="4"/>
      <c r="BT3" s="4"/>
      <c r="BU3" s="4"/>
      <c r="BV3" s="37"/>
      <c r="BW3" s="4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5"/>
      <c r="CK3" s="2"/>
      <c r="CL3" s="2"/>
    </row>
    <row r="4" spans="1:90" ht="26.25" customHeight="1">
      <c r="A4" s="1"/>
      <c r="B4" s="1"/>
      <c r="C4" s="268"/>
      <c r="D4" s="268"/>
      <c r="E4" s="268"/>
      <c r="F4" s="268"/>
      <c r="G4" s="6"/>
      <c r="H4" s="6"/>
      <c r="I4" s="6"/>
      <c r="J4" s="6"/>
      <c r="K4" s="6"/>
      <c r="L4" s="6"/>
      <c r="M4" s="6"/>
      <c r="N4" s="6"/>
      <c r="O4" s="2"/>
      <c r="P4" s="6"/>
      <c r="Q4" s="6"/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77"/>
      <c r="AF4" s="177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4"/>
      <c r="BA4" s="2"/>
      <c r="BB4" s="2"/>
      <c r="BC4" s="2"/>
      <c r="BD4" s="2"/>
      <c r="BE4" s="2"/>
      <c r="BF4" s="97"/>
      <c r="BG4" s="177"/>
      <c r="BH4" s="177"/>
      <c r="BI4" s="177"/>
      <c r="BJ4" s="37"/>
      <c r="BK4" s="37"/>
      <c r="BL4" s="37"/>
      <c r="BM4" s="37"/>
      <c r="BN4" s="37"/>
      <c r="BO4" s="37"/>
      <c r="BP4" s="37"/>
      <c r="BQ4" s="37"/>
      <c r="BR4" s="4"/>
      <c r="BS4" s="4"/>
      <c r="BT4" s="4"/>
      <c r="BU4" s="4"/>
      <c r="BV4" s="37"/>
      <c r="BW4" s="4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5"/>
      <c r="CK4" s="2"/>
      <c r="CL4" s="2"/>
    </row>
    <row r="5" spans="1:90" ht="12.75" customHeight="1">
      <c r="A5" s="1"/>
      <c r="B5" s="1"/>
      <c r="C5" s="1"/>
      <c r="D5" s="2"/>
      <c r="E5" s="18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77"/>
      <c r="AF5" s="177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4"/>
      <c r="BA5" s="2"/>
      <c r="BB5" s="2"/>
      <c r="BC5" s="2"/>
      <c r="BD5" s="2"/>
      <c r="BE5" s="2"/>
      <c r="BF5" s="97"/>
      <c r="BG5" s="177"/>
      <c r="BH5" s="177"/>
      <c r="BI5" s="177"/>
      <c r="BJ5" s="37"/>
      <c r="BK5" s="37"/>
      <c r="BL5" s="37"/>
      <c r="BM5" s="37"/>
      <c r="BN5" s="37"/>
      <c r="BO5" s="37"/>
      <c r="BP5" s="37"/>
      <c r="BQ5" s="37"/>
      <c r="BR5" s="4"/>
      <c r="BS5" s="4"/>
      <c r="BT5" s="4"/>
      <c r="BU5" s="4"/>
      <c r="BV5" s="37"/>
      <c r="BW5" s="4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5"/>
      <c r="CK5" s="2"/>
      <c r="CL5" s="2"/>
    </row>
    <row r="6" spans="1:90" s="155" customFormat="1" ht="24.75" customHeight="1">
      <c r="A6" s="202"/>
      <c r="B6" s="202"/>
      <c r="C6" s="202"/>
      <c r="D6" s="203"/>
      <c r="E6" s="204"/>
      <c r="F6" s="203"/>
      <c r="G6" s="203"/>
      <c r="H6" s="203"/>
      <c r="I6" s="270" t="s">
        <v>2</v>
      </c>
      <c r="J6" s="271"/>
      <c r="K6" s="271"/>
      <c r="L6" s="271"/>
      <c r="M6" s="272"/>
      <c r="N6" s="270" t="s">
        <v>3</v>
      </c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0" t="s">
        <v>4</v>
      </c>
      <c r="AL6" s="271"/>
      <c r="AM6" s="271"/>
      <c r="AN6" s="272"/>
      <c r="AO6" s="274" t="s">
        <v>5</v>
      </c>
      <c r="AP6" s="271"/>
      <c r="AQ6" s="271"/>
      <c r="AR6" s="271"/>
      <c r="AS6" s="271"/>
      <c r="AT6" s="271"/>
      <c r="AU6" s="271"/>
      <c r="AV6" s="271"/>
      <c r="AW6" s="271"/>
      <c r="AX6" s="270" t="s">
        <v>6</v>
      </c>
      <c r="AY6" s="272"/>
      <c r="AZ6" s="275" t="s">
        <v>7</v>
      </c>
      <c r="BA6" s="271"/>
      <c r="BB6" s="271"/>
      <c r="BC6" s="271"/>
      <c r="BD6" s="271"/>
      <c r="BE6" s="270" t="s">
        <v>8</v>
      </c>
      <c r="BF6" s="274"/>
      <c r="BG6" s="274"/>
      <c r="BH6" s="274"/>
      <c r="BI6" s="274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1"/>
      <c r="BX6" s="270" t="s">
        <v>283</v>
      </c>
      <c r="BY6" s="271"/>
      <c r="BZ6" s="271"/>
      <c r="CA6" s="271"/>
      <c r="CB6" s="271"/>
      <c r="CC6" s="271"/>
      <c r="CD6" s="271"/>
      <c r="CE6" s="271"/>
      <c r="CF6" s="271"/>
      <c r="CG6" s="271"/>
      <c r="CH6" s="272"/>
      <c r="CI6" s="205"/>
      <c r="CJ6" s="206"/>
      <c r="CK6" s="203"/>
      <c r="CL6" s="203"/>
    </row>
    <row r="7" spans="1:90" s="137" customFormat="1" ht="54" customHeight="1">
      <c r="A7" s="125"/>
      <c r="B7" s="125" t="s">
        <v>12</v>
      </c>
      <c r="C7" s="125" t="s">
        <v>13</v>
      </c>
      <c r="D7" s="126" t="s">
        <v>15</v>
      </c>
      <c r="E7" s="126" t="s">
        <v>16</v>
      </c>
      <c r="F7" s="126" t="s">
        <v>33</v>
      </c>
      <c r="G7" s="126" t="s">
        <v>17</v>
      </c>
      <c r="H7" s="126" t="s">
        <v>18</v>
      </c>
      <c r="I7" s="127" t="s">
        <v>20</v>
      </c>
      <c r="J7" s="126" t="s">
        <v>26</v>
      </c>
      <c r="K7" s="126" t="s">
        <v>26</v>
      </c>
      <c r="L7" s="126" t="s">
        <v>27</v>
      </c>
      <c r="M7" s="126" t="s">
        <v>27</v>
      </c>
      <c r="N7" s="127" t="s">
        <v>28</v>
      </c>
      <c r="O7" s="126" t="s">
        <v>30</v>
      </c>
      <c r="P7" s="126" t="s">
        <v>31</v>
      </c>
      <c r="Q7" s="126" t="s">
        <v>32</v>
      </c>
      <c r="R7" s="128" t="s">
        <v>32</v>
      </c>
      <c r="S7" s="126" t="s">
        <v>33</v>
      </c>
      <c r="T7" s="126" t="s">
        <v>34</v>
      </c>
      <c r="U7" s="126" t="s">
        <v>35</v>
      </c>
      <c r="V7" s="126" t="s">
        <v>35</v>
      </c>
      <c r="W7" s="126" t="s">
        <v>36</v>
      </c>
      <c r="X7" s="126" t="s">
        <v>35</v>
      </c>
      <c r="Y7" s="126" t="s">
        <v>32</v>
      </c>
      <c r="Z7" s="126" t="s">
        <v>37</v>
      </c>
      <c r="AA7" s="126" t="s">
        <v>35</v>
      </c>
      <c r="AB7" s="126" t="s">
        <v>35</v>
      </c>
      <c r="AC7" s="126" t="s">
        <v>38</v>
      </c>
      <c r="AD7" s="126" t="s">
        <v>38</v>
      </c>
      <c r="AE7" s="126" t="s">
        <v>278</v>
      </c>
      <c r="AF7" s="126" t="s">
        <v>279</v>
      </c>
      <c r="AG7" s="126" t="s">
        <v>30</v>
      </c>
      <c r="AH7" s="126" t="s">
        <v>30</v>
      </c>
      <c r="AI7" s="126" t="s">
        <v>39</v>
      </c>
      <c r="AJ7" s="129" t="s">
        <v>40</v>
      </c>
      <c r="AK7" s="126" t="s">
        <v>40</v>
      </c>
      <c r="AL7" s="126" t="s">
        <v>41</v>
      </c>
      <c r="AM7" s="126" t="s">
        <v>42</v>
      </c>
      <c r="AN7" s="130" t="s">
        <v>43</v>
      </c>
      <c r="AO7" s="126" t="s">
        <v>44</v>
      </c>
      <c r="AP7" s="126" t="s">
        <v>45</v>
      </c>
      <c r="AQ7" s="126" t="s">
        <v>46</v>
      </c>
      <c r="AR7" s="126" t="s">
        <v>47</v>
      </c>
      <c r="AS7" s="126" t="s">
        <v>48</v>
      </c>
      <c r="AT7" s="126" t="s">
        <v>49</v>
      </c>
      <c r="AU7" s="126" t="s">
        <v>47</v>
      </c>
      <c r="AV7" s="131" t="s">
        <v>47</v>
      </c>
      <c r="AW7" s="126" t="s">
        <v>47</v>
      </c>
      <c r="AX7" s="127" t="s">
        <v>50</v>
      </c>
      <c r="AY7" s="132" t="s">
        <v>6</v>
      </c>
      <c r="AZ7" s="133" t="s">
        <v>19</v>
      </c>
      <c r="BA7" s="126" t="s">
        <v>51</v>
      </c>
      <c r="BB7" s="131" t="s">
        <v>52</v>
      </c>
      <c r="BC7" s="126" t="s">
        <v>53</v>
      </c>
      <c r="BD7" s="126" t="s">
        <v>55</v>
      </c>
      <c r="BE7" s="201" t="s">
        <v>56</v>
      </c>
      <c r="BF7" s="140" t="s">
        <v>231</v>
      </c>
      <c r="BG7" s="126" t="s">
        <v>281</v>
      </c>
      <c r="BH7" s="126" t="s">
        <v>282</v>
      </c>
      <c r="BI7" s="134" t="s">
        <v>57</v>
      </c>
      <c r="BJ7" s="134" t="s">
        <v>19</v>
      </c>
      <c r="BK7" s="134" t="s">
        <v>271</v>
      </c>
      <c r="BL7" s="134" t="s">
        <v>57</v>
      </c>
      <c r="BM7" s="134" t="s">
        <v>230</v>
      </c>
      <c r="BN7" s="137" t="s">
        <v>284</v>
      </c>
      <c r="BO7" s="134" t="s">
        <v>19</v>
      </c>
      <c r="BP7" s="134" t="s">
        <v>271</v>
      </c>
      <c r="BQ7" s="134" t="s">
        <v>286</v>
      </c>
      <c r="BR7" s="197" t="s">
        <v>272</v>
      </c>
      <c r="BS7" s="137" t="s">
        <v>285</v>
      </c>
      <c r="BT7" s="137" t="s">
        <v>273</v>
      </c>
      <c r="BU7" s="133" t="s">
        <v>58</v>
      </c>
      <c r="BV7" s="134" t="s">
        <v>288</v>
      </c>
      <c r="BW7" s="135" t="s">
        <v>60</v>
      </c>
      <c r="BX7" s="127" t="s">
        <v>32</v>
      </c>
      <c r="BY7" s="126" t="s">
        <v>44</v>
      </c>
      <c r="BZ7" s="126" t="s">
        <v>45</v>
      </c>
      <c r="CA7" s="126" t="s">
        <v>46</v>
      </c>
      <c r="CB7" s="126" t="s">
        <v>47</v>
      </c>
      <c r="CC7" s="126" t="s">
        <v>48</v>
      </c>
      <c r="CD7" s="126" t="s">
        <v>47</v>
      </c>
      <c r="CE7" s="131" t="s">
        <v>47</v>
      </c>
      <c r="CF7" s="133" t="s">
        <v>19</v>
      </c>
      <c r="CG7" s="126" t="s">
        <v>51</v>
      </c>
      <c r="CH7" s="131" t="s">
        <v>52</v>
      </c>
      <c r="CI7" s="127" t="s">
        <v>61</v>
      </c>
      <c r="CJ7" s="136" t="s">
        <v>61</v>
      </c>
      <c r="CK7" s="126"/>
      <c r="CL7" s="126"/>
    </row>
    <row r="8" spans="1:90" ht="12.75" customHeight="1">
      <c r="A8" s="1"/>
      <c r="B8" s="1"/>
      <c r="C8" s="1"/>
      <c r="D8" s="2"/>
      <c r="E8" s="2"/>
      <c r="F8" s="8" t="s">
        <v>62</v>
      </c>
      <c r="G8" s="2"/>
      <c r="H8" s="2" t="s">
        <v>32</v>
      </c>
      <c r="I8" s="20" t="s">
        <v>63</v>
      </c>
      <c r="J8" s="8" t="s">
        <v>64</v>
      </c>
      <c r="K8" s="8" t="s">
        <v>65</v>
      </c>
      <c r="L8" s="8" t="s">
        <v>66</v>
      </c>
      <c r="M8" s="8" t="s">
        <v>67</v>
      </c>
      <c r="N8" s="18"/>
      <c r="O8" s="8" t="s">
        <v>20</v>
      </c>
      <c r="P8" s="8" t="s">
        <v>32</v>
      </c>
      <c r="Q8" s="2" t="s">
        <v>68</v>
      </c>
      <c r="R8" s="22" t="s">
        <v>69</v>
      </c>
      <c r="S8" s="8" t="s">
        <v>70</v>
      </c>
      <c r="T8" s="8" t="s">
        <v>71</v>
      </c>
      <c r="U8" s="2" t="s">
        <v>68</v>
      </c>
      <c r="V8" s="2" t="s">
        <v>72</v>
      </c>
      <c r="W8" s="8" t="s">
        <v>73</v>
      </c>
      <c r="X8" s="2" t="s">
        <v>72</v>
      </c>
      <c r="Y8" s="2" t="s">
        <v>74</v>
      </c>
      <c r="Z8" s="2" t="s">
        <v>75</v>
      </c>
      <c r="AA8" s="2" t="s">
        <v>74</v>
      </c>
      <c r="AB8" s="2" t="s">
        <v>74</v>
      </c>
      <c r="AC8" s="2" t="s">
        <v>76</v>
      </c>
      <c r="AD8" s="8" t="s">
        <v>77</v>
      </c>
      <c r="AE8" s="177"/>
      <c r="AF8" s="177" t="s">
        <v>92</v>
      </c>
      <c r="AG8" s="44" t="s">
        <v>19</v>
      </c>
      <c r="AH8" s="44" t="s">
        <v>19</v>
      </c>
      <c r="AI8" s="2" t="s">
        <v>79</v>
      </c>
      <c r="AJ8" s="25" t="s">
        <v>80</v>
      </c>
      <c r="AK8" s="2" t="s">
        <v>81</v>
      </c>
      <c r="AL8" s="2"/>
      <c r="AM8" s="2"/>
      <c r="AN8" s="30"/>
      <c r="AO8" s="2"/>
      <c r="AP8" s="2"/>
      <c r="AQ8" s="2"/>
      <c r="AR8" s="2" t="s">
        <v>82</v>
      </c>
      <c r="AS8" s="2"/>
      <c r="AT8" s="2" t="s">
        <v>20</v>
      </c>
      <c r="AU8" s="8" t="s">
        <v>83</v>
      </c>
      <c r="AV8" s="28" t="s">
        <v>84</v>
      </c>
      <c r="AW8" s="8" t="s">
        <v>85</v>
      </c>
      <c r="AX8" s="18"/>
      <c r="AY8" s="45" t="s">
        <v>86</v>
      </c>
      <c r="AZ8" s="31" t="s">
        <v>7</v>
      </c>
      <c r="BA8" s="8" t="s">
        <v>7</v>
      </c>
      <c r="BB8" s="32" t="s">
        <v>87</v>
      </c>
      <c r="BC8" s="2" t="s">
        <v>88</v>
      </c>
      <c r="BD8" s="2" t="s">
        <v>89</v>
      </c>
      <c r="BE8" s="190" t="s">
        <v>270</v>
      </c>
      <c r="BF8" s="123"/>
      <c r="BG8" s="8"/>
      <c r="BH8" s="177"/>
      <c r="BI8" s="37" t="s">
        <v>91</v>
      </c>
      <c r="BJ8" s="37" t="s">
        <v>90</v>
      </c>
      <c r="BK8" s="37"/>
      <c r="BL8" s="37" t="s">
        <v>90</v>
      </c>
      <c r="BM8" s="37"/>
      <c r="BN8"/>
      <c r="BO8" s="37" t="s">
        <v>90</v>
      </c>
      <c r="BP8" s="37"/>
      <c r="BQ8" s="37"/>
      <c r="BU8" s="41" t="s">
        <v>90</v>
      </c>
      <c r="BV8" s="41"/>
      <c r="BW8" s="37" t="s">
        <v>90</v>
      </c>
      <c r="BX8" s="20" t="s">
        <v>92</v>
      </c>
      <c r="BY8" s="2"/>
      <c r="BZ8" s="2"/>
      <c r="CA8" s="2"/>
      <c r="CB8" s="2" t="s">
        <v>82</v>
      </c>
      <c r="CC8" s="2"/>
      <c r="CD8" s="2" t="s">
        <v>83</v>
      </c>
      <c r="CE8" s="28" t="s">
        <v>84</v>
      </c>
      <c r="CF8" s="31" t="s">
        <v>7</v>
      </c>
      <c r="CG8" s="8" t="s">
        <v>7</v>
      </c>
      <c r="CH8" s="32" t="s">
        <v>87</v>
      </c>
      <c r="CI8" s="20" t="s">
        <v>93</v>
      </c>
      <c r="CJ8" s="43" t="s">
        <v>93</v>
      </c>
      <c r="CK8" s="8"/>
      <c r="CL8" s="8"/>
    </row>
    <row r="9" spans="1:90" ht="12.75" customHeight="1">
      <c r="A9" s="1"/>
      <c r="B9" s="1"/>
      <c r="C9" s="1"/>
      <c r="D9" s="2"/>
      <c r="E9" s="2"/>
      <c r="F9" s="8" t="s">
        <v>7</v>
      </c>
      <c r="G9" s="2"/>
      <c r="H9" s="2" t="s">
        <v>94</v>
      </c>
      <c r="I9" s="18"/>
      <c r="J9" s="2"/>
      <c r="K9" s="2"/>
      <c r="L9" s="2"/>
      <c r="M9" s="2"/>
      <c r="N9" s="18"/>
      <c r="O9" s="2"/>
      <c r="P9" s="8" t="s">
        <v>95</v>
      </c>
      <c r="Q9" s="2"/>
      <c r="R9" s="3"/>
      <c r="S9" s="8" t="s">
        <v>96</v>
      </c>
      <c r="T9" s="8" t="s">
        <v>96</v>
      </c>
      <c r="U9" s="2"/>
      <c r="V9" s="8"/>
      <c r="W9" s="8" t="s">
        <v>97</v>
      </c>
      <c r="X9" s="8" t="s">
        <v>98</v>
      </c>
      <c r="Y9" s="2"/>
      <c r="Z9" s="2" t="s">
        <v>19</v>
      </c>
      <c r="AA9" s="8" t="s">
        <v>99</v>
      </c>
      <c r="AB9" s="8" t="s">
        <v>100</v>
      </c>
      <c r="AC9" s="2" t="s">
        <v>101</v>
      </c>
      <c r="AD9" s="8" t="s">
        <v>94</v>
      </c>
      <c r="AE9" s="177"/>
      <c r="AF9" s="177"/>
      <c r="AG9" s="8" t="s">
        <v>69</v>
      </c>
      <c r="AH9" s="2" t="s">
        <v>74</v>
      </c>
      <c r="AI9" s="2"/>
      <c r="AJ9" s="30"/>
      <c r="AK9" s="8" t="s">
        <v>102</v>
      </c>
      <c r="AL9" s="8" t="s">
        <v>102</v>
      </c>
      <c r="AM9" s="8"/>
      <c r="AN9" s="45"/>
      <c r="AO9" s="2"/>
      <c r="AP9" s="2"/>
      <c r="AQ9" s="2"/>
      <c r="AR9" s="2"/>
      <c r="AS9" s="2"/>
      <c r="AT9" s="2" t="s">
        <v>83</v>
      </c>
      <c r="AU9" s="2"/>
      <c r="AV9" s="28"/>
      <c r="AW9" s="28"/>
      <c r="AX9" s="18"/>
      <c r="AY9" s="30"/>
      <c r="AZ9" s="31" t="s">
        <v>103</v>
      </c>
      <c r="BA9" s="8" t="s">
        <v>103</v>
      </c>
      <c r="BB9" s="32" t="s">
        <v>7</v>
      </c>
      <c r="BC9" s="2" t="s">
        <v>104</v>
      </c>
      <c r="BD9" s="2" t="s">
        <v>104</v>
      </c>
      <c r="BE9" s="190" t="s">
        <v>105</v>
      </c>
      <c r="BF9" s="123" t="s">
        <v>106</v>
      </c>
      <c r="BG9" s="8"/>
      <c r="BH9" s="177"/>
      <c r="BI9" s="37" t="s">
        <v>106</v>
      </c>
      <c r="BJ9" s="37" t="s">
        <v>69</v>
      </c>
      <c r="BK9" s="37" t="s">
        <v>69</v>
      </c>
      <c r="BL9" s="37" t="s">
        <v>69</v>
      </c>
      <c r="BM9" s="37" t="s">
        <v>147</v>
      </c>
      <c r="BN9"/>
      <c r="BO9" s="37" t="s">
        <v>69</v>
      </c>
      <c r="BP9" s="37" t="s">
        <v>69</v>
      </c>
      <c r="BQ9" s="37"/>
      <c r="BT9" t="s">
        <v>69</v>
      </c>
      <c r="BU9" s="41" t="s">
        <v>69</v>
      </c>
      <c r="BV9" s="37" t="s">
        <v>289</v>
      </c>
      <c r="BW9" s="37"/>
      <c r="BX9" s="20" t="s">
        <v>107</v>
      </c>
      <c r="BY9" s="2"/>
      <c r="BZ9" s="2"/>
      <c r="CA9" s="2"/>
      <c r="CB9" s="2"/>
      <c r="CC9" s="2"/>
      <c r="CD9" s="2"/>
      <c r="CE9" s="28"/>
      <c r="CF9" s="31" t="s">
        <v>103</v>
      </c>
      <c r="CG9" s="8" t="s">
        <v>103</v>
      </c>
      <c r="CH9" s="32" t="s">
        <v>7</v>
      </c>
      <c r="CI9" s="20" t="s">
        <v>108</v>
      </c>
      <c r="CJ9" s="43" t="s">
        <v>109</v>
      </c>
      <c r="CK9" s="8"/>
      <c r="CL9" s="2"/>
    </row>
    <row r="10" spans="1:90" ht="12.75" customHeight="1">
      <c r="A10" s="1"/>
      <c r="B10" s="1"/>
      <c r="C10" s="1"/>
      <c r="D10" s="2"/>
      <c r="E10" s="2"/>
      <c r="F10" s="8" t="s">
        <v>103</v>
      </c>
      <c r="G10" s="2"/>
      <c r="H10" s="2"/>
      <c r="I10" s="18"/>
      <c r="J10" s="2"/>
      <c r="K10" s="2"/>
      <c r="L10" s="2"/>
      <c r="M10" s="2"/>
      <c r="N10" s="18"/>
      <c r="O10" s="2"/>
      <c r="P10" s="8" t="s">
        <v>69</v>
      </c>
      <c r="Q10" s="2"/>
      <c r="R10" s="3"/>
      <c r="S10" s="2"/>
      <c r="T10" s="2"/>
      <c r="U10" s="2"/>
      <c r="V10" s="8"/>
      <c r="W10" s="8" t="s">
        <v>69</v>
      </c>
      <c r="X10" s="2"/>
      <c r="Y10" s="2"/>
      <c r="Z10" s="2"/>
      <c r="AA10" s="2"/>
      <c r="AB10" s="8" t="s">
        <v>110</v>
      </c>
      <c r="AC10" s="2"/>
      <c r="AD10" s="2"/>
      <c r="AE10" s="177"/>
      <c r="AF10" s="177"/>
      <c r="AG10" s="2"/>
      <c r="AH10" s="2"/>
      <c r="AI10" s="2"/>
      <c r="AJ10" s="30"/>
      <c r="AK10" s="2"/>
      <c r="AL10" s="2"/>
      <c r="AM10" s="2"/>
      <c r="AN10" s="30"/>
      <c r="AO10" s="2"/>
      <c r="AP10" s="2"/>
      <c r="AQ10" s="2"/>
      <c r="AR10" s="2"/>
      <c r="AS10" s="2"/>
      <c r="AT10" s="2"/>
      <c r="AU10" s="2"/>
      <c r="AV10" s="28"/>
      <c r="AW10" s="28"/>
      <c r="AX10" s="18"/>
      <c r="AY10" s="30"/>
      <c r="AZ10" s="31"/>
      <c r="BA10" s="8"/>
      <c r="BB10" s="32" t="s">
        <v>103</v>
      </c>
      <c r="BC10" s="2"/>
      <c r="BD10" s="2"/>
      <c r="BE10" s="190"/>
      <c r="BF10" s="123"/>
      <c r="BG10" s="8" t="s">
        <v>106</v>
      </c>
      <c r="BH10" s="177" t="s">
        <v>106</v>
      </c>
      <c r="BI10" s="37"/>
      <c r="BJ10" s="37"/>
      <c r="BK10" s="37"/>
      <c r="BL10" s="37"/>
      <c r="BM10" s="37"/>
      <c r="BN10" t="s">
        <v>84</v>
      </c>
      <c r="BO10" s="37" t="s">
        <v>84</v>
      </c>
      <c r="BP10" s="37" t="s">
        <v>84</v>
      </c>
      <c r="BQ10" s="37"/>
      <c r="BU10" s="41" t="s">
        <v>84</v>
      </c>
      <c r="BV10" s="41"/>
      <c r="BW10" s="37"/>
      <c r="BX10" s="18"/>
      <c r="BY10" s="2"/>
      <c r="BZ10" s="2"/>
      <c r="CA10" s="2"/>
      <c r="CB10" s="2"/>
      <c r="CC10" s="2"/>
      <c r="CD10" s="2"/>
      <c r="CE10" s="28"/>
      <c r="CF10" s="31"/>
      <c r="CG10" s="8"/>
      <c r="CH10" s="32" t="s">
        <v>103</v>
      </c>
      <c r="CI10" s="18"/>
      <c r="CJ10" s="5"/>
      <c r="CK10" s="2"/>
      <c r="CL10" s="2"/>
    </row>
    <row r="11" spans="1:90" s="155" customFormat="1" ht="12.75" customHeight="1">
      <c r="A11" s="221"/>
      <c r="B11" s="221"/>
      <c r="C11" s="221"/>
      <c r="D11" s="222"/>
      <c r="E11" s="222"/>
      <c r="F11" s="222"/>
      <c r="G11" s="222"/>
      <c r="H11" s="222"/>
      <c r="I11" s="223"/>
      <c r="J11" s="222"/>
      <c r="K11" s="222"/>
      <c r="L11" s="222"/>
      <c r="M11" s="222"/>
      <c r="N11" s="223"/>
      <c r="O11" s="222"/>
      <c r="P11" s="222"/>
      <c r="Q11" s="222"/>
      <c r="R11" s="141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4"/>
      <c r="AK11" s="222"/>
      <c r="AL11" s="187"/>
      <c r="AM11" s="222"/>
      <c r="AN11" s="224"/>
      <c r="AO11" s="222"/>
      <c r="AP11" s="222"/>
      <c r="AQ11" s="222"/>
      <c r="AR11" s="142"/>
      <c r="AS11" s="142"/>
      <c r="AT11" s="142"/>
      <c r="AU11" s="222"/>
      <c r="AV11" s="225"/>
      <c r="AW11" s="225"/>
      <c r="AX11" s="223"/>
      <c r="AY11" s="226">
        <f>SUM(AY12:AY28)</f>
        <v>2232.5246264634006</v>
      </c>
      <c r="AZ11" s="227"/>
      <c r="BA11" s="222"/>
      <c r="BB11" s="225"/>
      <c r="BC11" s="222"/>
      <c r="BD11" s="222"/>
      <c r="BE11" s="191"/>
      <c r="BF11" s="222"/>
      <c r="BG11" s="222"/>
      <c r="BH11" s="222"/>
      <c r="BI11" s="142"/>
      <c r="BJ11" s="142"/>
      <c r="BK11" s="142"/>
      <c r="BL11" s="142"/>
      <c r="BM11" s="142"/>
      <c r="BO11" s="142"/>
      <c r="BP11" s="142"/>
      <c r="BQ11" s="142"/>
      <c r="BU11" s="227"/>
      <c r="BV11" s="227"/>
      <c r="BW11" s="142"/>
      <c r="BX11" s="223"/>
      <c r="BY11" s="222"/>
      <c r="BZ11" s="222"/>
      <c r="CA11" s="222"/>
      <c r="CB11" s="222"/>
      <c r="CC11" s="222"/>
      <c r="CD11" s="222"/>
      <c r="CE11" s="225"/>
      <c r="CF11" s="227"/>
      <c r="CG11" s="222"/>
      <c r="CH11" s="225"/>
      <c r="CI11" s="223"/>
      <c r="CJ11" s="228"/>
      <c r="CK11" s="222"/>
      <c r="CL11" s="222"/>
    </row>
    <row r="12" spans="1:90" ht="15.6">
      <c r="A12" s="207"/>
      <c r="B12" s="208" t="s">
        <v>111</v>
      </c>
      <c r="C12" s="208" t="s">
        <v>112</v>
      </c>
      <c r="D12" s="123" t="s">
        <v>101</v>
      </c>
      <c r="E12" s="123">
        <f t="shared" ref="E12:E20" si="0">E13+48</f>
        <v>480</v>
      </c>
      <c r="F12" s="209">
        <f>Summary!$C$21</f>
        <v>0.5</v>
      </c>
      <c r="G12" s="123">
        <f>$D$55*E12</f>
        <v>1440</v>
      </c>
      <c r="H12" s="124">
        <f>(((E12*$D$59)+($D$60*G12))*4200*$D$61)/(1000*60*60)</f>
        <v>2128</v>
      </c>
      <c r="I12" s="20">
        <v>100</v>
      </c>
      <c r="J12" s="123">
        <v>4</v>
      </c>
      <c r="K12" s="123"/>
      <c r="L12" s="123">
        <v>1</v>
      </c>
      <c r="M12" s="123"/>
      <c r="N12" s="20">
        <v>1</v>
      </c>
      <c r="O12" s="123">
        <f t="shared" ref="O12:O28" si="1">N12*I12</f>
        <v>100</v>
      </c>
      <c r="P12" s="124">
        <f>(1.19*E12) + (18.8*POWER(E12,0.5)) + 17.6</f>
        <v>1000.6873632438849</v>
      </c>
      <c r="Q12" s="210">
        <f>P12/($R$29*E12)</f>
        <v>4.6328118668698376E-2</v>
      </c>
      <c r="R12" s="211">
        <f>Q12*$R$29*E12</f>
        <v>1000.687363243885</v>
      </c>
      <c r="S12" s="124">
        <v>23</v>
      </c>
      <c r="T12" s="124">
        <f t="shared" ref="T12:T46" si="2">R12/$D$64</f>
        <v>83.390613603657087</v>
      </c>
      <c r="U12" s="123">
        <v>0.75</v>
      </c>
      <c r="V12" s="212">
        <f>U12*$D$49*E12</f>
        <v>1080</v>
      </c>
      <c r="W12" s="124">
        <f t="shared" ref="W12:W46" si="3">$D$65*U12*S12*$D$49</f>
        <v>51.75</v>
      </c>
      <c r="X12" s="213">
        <f t="shared" ref="X12:X46" si="4">V12-W12</f>
        <v>1028.25</v>
      </c>
      <c r="Y12" s="138">
        <f t="shared" ref="Y12:Y46" si="5">R12*1000/(4200*($D$51-$D$53))</f>
        <v>3.4036985144349829</v>
      </c>
      <c r="Z12" s="214">
        <f>((H12/R12))/24</f>
        <v>8.8605762322449808E-2</v>
      </c>
      <c r="AA12" s="138">
        <f t="shared" ref="AA12:AA46" si="6">V12*1000/(4200*($D$51-$D$54))</f>
        <v>4.2857142857142856</v>
      </c>
      <c r="AB12" s="138">
        <f t="shared" ref="AB12:AB46" si="7">X12*1000/(4200*($D$51-$D$54))</f>
        <v>4.0803571428571432</v>
      </c>
      <c r="AC12" s="214">
        <f t="shared" ref="AC12:AC46" si="8">AB12/AH12</f>
        <v>0.54520668066938105</v>
      </c>
      <c r="AD12" s="214">
        <f>(24*X12)/((24*X12)+H12)</f>
        <v>0.92061478773408933</v>
      </c>
      <c r="AE12" s="138">
        <f>(E12*(1-U12))*($D$63/3600)</f>
        <v>0</v>
      </c>
      <c r="AF12" s="138">
        <f>(E12-S12)*($D$63/3600)</f>
        <v>0</v>
      </c>
      <c r="AG12" s="213">
        <f t="shared" ref="AG12:AG46" si="9">X12+R12</f>
        <v>2028.9373632438851</v>
      </c>
      <c r="AH12" s="215">
        <f>AB12+Y12+AE12</f>
        <v>7.4840556572921262</v>
      </c>
      <c r="AI12" s="138">
        <f>AH12*1000000/(F12*1000)</f>
        <v>14968.111314584252</v>
      </c>
      <c r="AJ12" s="55">
        <f t="shared" ref="AJ12:AJ28" si="10">2*SQRT(AI12/3.14159)</f>
        <v>138.05074187897952</v>
      </c>
      <c r="AK12" s="216">
        <f>LOOKUP($AJ12,Pipes!$D$4:$D$16,Pipes!$D$4:$D$16)</f>
        <v>97</v>
      </c>
      <c r="AL12" s="217">
        <f>LOOKUP($AK12,Pipes!$D$4:$D$16,Pipes!$B$4:$B$16)</f>
        <v>100</v>
      </c>
      <c r="AM12" s="124" t="str">
        <f>LOOKUP($AK12,Pipes!$D$4:$D$16,Pipes!$E$4:$E$16)</f>
        <v>Steel</v>
      </c>
      <c r="AN12" s="63">
        <f>LOOKUP($AK12,Pipes!$D$4:$D$16,Pipes!$F$4:$F$16)</f>
        <v>140</v>
      </c>
      <c r="AO12" s="123">
        <f>POWER(100/AN12,1.852)*POWER(AH12*15.852,1.852)/POWER($AK12*0.03937,4.8655)*0.2083*304.8*3.28</f>
        <v>1142.8551280478496</v>
      </c>
      <c r="AP12" s="123">
        <f t="shared" ref="AP12:AP28" si="11">+AO12*9.81/1000</f>
        <v>11.211408806149405</v>
      </c>
      <c r="AQ12" s="123">
        <f>+AO12*I12/100</f>
        <v>1142.8551280478496</v>
      </c>
      <c r="AR12" s="138">
        <f t="shared" ref="AR12:AR28" si="12">+AQ12*9.81/1000</f>
        <v>11.211408806149405</v>
      </c>
      <c r="AS12" s="138">
        <f t="shared" ref="AS12:AS24" si="13">AR12*1000/$I12</f>
        <v>112.11408806149406</v>
      </c>
      <c r="AT12" s="124">
        <f>($D$78*J12*AK12/1000)+($D$80*K12*AK12/1000)+($D$76*L12*AK12/1000)+($D$77*M12*AK12/1000)</f>
        <v>13.58</v>
      </c>
      <c r="AU12" s="138">
        <f t="shared" ref="AU12:AU24" si="14">$AT12*AS12/1000</f>
        <v>1.5225093158750893</v>
      </c>
      <c r="AV12" s="218">
        <f t="shared" ref="AV12:AV28" si="15">AU12+AR12</f>
        <v>12.733918122024495</v>
      </c>
      <c r="AW12" s="219">
        <f t="shared" ref="AW12:AW46" si="16">AV12/$AV$47</f>
        <v>6.4366813309219881E-2</v>
      </c>
      <c r="AX12" s="65">
        <f t="shared" ref="AX12:AX28" si="17">POWER((AK12/2),2)*3.14159</f>
        <v>7389.8050775000002</v>
      </c>
      <c r="AY12" s="66">
        <f>I12*AX12/1000</f>
        <v>738.98050775000002</v>
      </c>
      <c r="AZ12" s="218">
        <f>$AH12*1000/$AX12</f>
        <v>1.0127541361109909</v>
      </c>
      <c r="BA12" s="138">
        <f>AA12*1000/AX12</f>
        <v>0.57994957116841295</v>
      </c>
      <c r="BB12" s="218">
        <f>SQRT(($Z12*$AZ12*$AZ12)+((1-$Z12) * $BA12*$BA12))</f>
        <v>0.63041261502906465</v>
      </c>
      <c r="BC12" s="217">
        <f t="shared" ref="BC12:BC28" si="18">60*AY12/$D$56</f>
        <v>2216.94152325</v>
      </c>
      <c r="BD12" s="217">
        <f t="shared" ref="BD12:BD27" si="19">BD13+BC12</f>
        <v>6697.5738793902001</v>
      </c>
      <c r="BE12" s="188">
        <f>LOOKUP($AK12,Pipes!$D$4:$D$16,Pipes!$N$4:$N$16)</f>
        <v>0.30819908100876242</v>
      </c>
      <c r="BF12" s="124">
        <v>12</v>
      </c>
      <c r="BG12" s="138">
        <f>$D$51</f>
        <v>90</v>
      </c>
      <c r="BH12" s="138">
        <f>$D$52</f>
        <v>65</v>
      </c>
      <c r="BI12" s="192">
        <f>$D$52</f>
        <v>65</v>
      </c>
      <c r="BJ12" s="138">
        <f>BE12*I12*(BG12-BF12)/1000</f>
        <v>2.403952831868347</v>
      </c>
      <c r="BK12" s="138">
        <f>BE12*I12*(BH12-BF12)/1000</f>
        <v>1.6334551293464408</v>
      </c>
      <c r="BL12" s="138">
        <f>BE12*I12*(BI12-BF12)/1000</f>
        <v>1.6334551293464408</v>
      </c>
      <c r="BM12" s="138">
        <f t="shared" ref="BM12:BM28" si="20">AY12*4200*($D$51-50)/(BJ12*1000*60*60)</f>
        <v>14.345438301104718</v>
      </c>
      <c r="BN12" s="138">
        <f t="shared" ref="BN12:BN28" si="21">BL12*$N12</f>
        <v>1.6334551293464408</v>
      </c>
      <c r="BO12" s="138">
        <f t="shared" ref="BO12:BO28" si="22">BJ12*$N12</f>
        <v>2.403952831868347</v>
      </c>
      <c r="BP12" s="138">
        <f t="shared" ref="BP12:BP28" si="23">BK12*$N12</f>
        <v>1.6334551293464408</v>
      </c>
      <c r="BQ12" s="194">
        <v>0</v>
      </c>
      <c r="BR12" s="199">
        <f>(1-BQ12) * ($D$58/365)</f>
        <v>0.32876712328767121</v>
      </c>
      <c r="BS12" s="199">
        <f>(1-BQ12) * (1- ($D$58/365))</f>
        <v>0.67123287671232879</v>
      </c>
      <c r="BT12" s="200">
        <f t="shared" ref="BT12:BT28" si="24">(BQ12*BL12)+(BR12*BJ12)+(BS12*BK12)</f>
        <v>1.8867694425043275</v>
      </c>
      <c r="BU12" s="31">
        <f>BT12*N12</f>
        <v>1.8867694425043275</v>
      </c>
      <c r="BV12" s="37">
        <f>1000*BT12/I12</f>
        <v>18.867694425043275</v>
      </c>
      <c r="BW12" s="50">
        <f t="shared" ref="BW12:BW28" si="25">BU12/$BU$47</f>
        <v>6.5402553948808284E-2</v>
      </c>
      <c r="BX12" s="51">
        <f>R12*1000/(4200*($D$52-$D$53))</f>
        <v>5.2946421335655289</v>
      </c>
      <c r="BY12" s="138">
        <f t="shared" ref="BY12:BY28" si="26">POWER(100/AN12,1.852)*POWER(BX12*15.852,1.852)/POWER($AK12*0.03937,4.8655)*0.2083*304.8*3.28</f>
        <v>602.0531674927455</v>
      </c>
      <c r="BZ12" s="138">
        <f t="shared" ref="BZ12:BZ28" si="27">+BY12*9.81/1000</f>
        <v>5.9061415731038336</v>
      </c>
      <c r="CA12" s="138">
        <f t="shared" ref="CA12:CA46" si="28">+BY12*$I12/100</f>
        <v>602.0531674927455</v>
      </c>
      <c r="CB12" s="138">
        <f t="shared" ref="CB12:CB28" si="29">+CA12*9.81/1000</f>
        <v>5.9061415731038336</v>
      </c>
      <c r="CC12" s="138">
        <f t="shared" ref="CC12:CC28" si="30">CB12*1000/$I12</f>
        <v>59.061415731038331</v>
      </c>
      <c r="CD12" s="138">
        <f t="shared" ref="CD12:CD28" si="31">$AT12*CC12/1000</f>
        <v>0.8020540256275005</v>
      </c>
      <c r="CE12" s="218">
        <f t="shared" ref="CE12:CE28" si="32">CD12+CB12</f>
        <v>6.7081955987313338</v>
      </c>
      <c r="CF12" s="218">
        <f>$Y12*1000/$AX12</f>
        <v>0.46059381522773091</v>
      </c>
      <c r="CG12" s="138">
        <v>0</v>
      </c>
      <c r="CH12" s="218">
        <f>SQRT(($Z12*$CF12*$CF12)+((1-$Z12) * $CG12*$CG12))</f>
        <v>0.13710367159979192</v>
      </c>
      <c r="CI12" s="73">
        <f>LOOKUP($AK12,Pipes!$D$4:$D$16,Pipes!$I$4:$I$16)</f>
        <v>33.333333333333336</v>
      </c>
      <c r="CJ12" s="220">
        <f>CI12*O12</f>
        <v>3333.3333333333335</v>
      </c>
      <c r="CK12" s="124"/>
      <c r="CL12" s="123"/>
    </row>
    <row r="13" spans="1:90" ht="12.75" customHeight="1">
      <c r="A13" s="1"/>
      <c r="B13" s="17" t="s">
        <v>113</v>
      </c>
      <c r="C13" s="17" t="s">
        <v>114</v>
      </c>
      <c r="D13" s="2" t="s">
        <v>101</v>
      </c>
      <c r="E13" s="8">
        <f t="shared" si="0"/>
        <v>432</v>
      </c>
      <c r="F13" s="209">
        <f>Summary!$C$21</f>
        <v>0.5</v>
      </c>
      <c r="G13" s="2">
        <f>$D$55*E13</f>
        <v>1296</v>
      </c>
      <c r="H13" s="3">
        <f>(((E13*$D$59)+($D$60*G13))*4200*$D$61)/(1000*60*60)</f>
        <v>1915.2</v>
      </c>
      <c r="I13" s="20">
        <v>30</v>
      </c>
      <c r="J13" s="8"/>
      <c r="K13" s="8">
        <v>2</v>
      </c>
      <c r="L13" s="8">
        <v>1</v>
      </c>
      <c r="M13" s="8"/>
      <c r="N13" s="20">
        <v>1</v>
      </c>
      <c r="O13" s="2">
        <f t="shared" si="1"/>
        <v>30</v>
      </c>
      <c r="P13" s="3">
        <f>(1.19*E13) + (18.8*POWER(E13,0.5)) + 17.6</f>
        <v>922.4306621875387</v>
      </c>
      <c r="Q13" s="52">
        <f>P13/($R$29*E13)</f>
        <v>4.7450136943803428E-2</v>
      </c>
      <c r="R13" s="3">
        <f>Q13*$R$29*E13</f>
        <v>922.4306621875387</v>
      </c>
      <c r="S13" s="22">
        <v>21</v>
      </c>
      <c r="T13" s="22">
        <f t="shared" si="2"/>
        <v>76.869221848961558</v>
      </c>
      <c r="U13" s="8">
        <v>0.8</v>
      </c>
      <c r="V13" s="3">
        <f>U13*$D$49*E13</f>
        <v>1036.8000000000002</v>
      </c>
      <c r="W13" s="3">
        <f t="shared" si="3"/>
        <v>50.400000000000006</v>
      </c>
      <c r="X13" s="3">
        <f t="shared" si="4"/>
        <v>986.4000000000002</v>
      </c>
      <c r="Y13" s="4">
        <f t="shared" si="5"/>
        <v>3.1375192591412882</v>
      </c>
      <c r="Z13" s="53">
        <f>((H13/R13))/24</f>
        <v>8.6510567429268659E-2</v>
      </c>
      <c r="AA13" s="4">
        <f t="shared" si="6"/>
        <v>4.1142857142857148</v>
      </c>
      <c r="AB13" s="4">
        <f t="shared" si="7"/>
        <v>3.914285714285715</v>
      </c>
      <c r="AC13" s="53">
        <f t="shared" si="8"/>
        <v>0.55507571877494344</v>
      </c>
      <c r="AD13" s="53">
        <f>(24*X13)/((24*X13)+H13)</f>
        <v>0.92515475520540236</v>
      </c>
      <c r="AE13" s="138">
        <f>(E13*(1-U13))*($D$63/3600)</f>
        <v>0</v>
      </c>
      <c r="AF13" s="138">
        <f>(E13-S13)*($D$63/3600)</f>
        <v>0</v>
      </c>
      <c r="AG13" s="54">
        <f t="shared" si="9"/>
        <v>1908.830662187539</v>
      </c>
      <c r="AH13" s="4">
        <f>AB13+Y13+AE13</f>
        <v>7.0518049734270036</v>
      </c>
      <c r="AI13" s="4">
        <f>AH13*1000000/(F13*1000)</f>
        <v>14103.609946854007</v>
      </c>
      <c r="AJ13" s="55">
        <f t="shared" si="10"/>
        <v>134.00480989773428</v>
      </c>
      <c r="AK13" s="183">
        <f>LOOKUP($AJ13,Pipes!$D$4:$D$16,Pipes!$D$4:$D$16)</f>
        <v>97</v>
      </c>
      <c r="AL13" s="60">
        <f>LOOKUP(AK13,Pipes!$D$4:$D$16,Pipes!$B$4:$B$16)</f>
        <v>100</v>
      </c>
      <c r="AM13" s="22" t="str">
        <f>LOOKUP($AK13,Pipes!$D$4:$D$16,Pipes!$E$4:$E$16)</f>
        <v>Steel</v>
      </c>
      <c r="AN13" s="63">
        <f>LOOKUP($AK13,Pipes!$D$4:$D$16,Pipes!$F$4:$F$16)</f>
        <v>140</v>
      </c>
      <c r="AO13" s="2">
        <f>POWER(100/AN13,1.852)*POWER(AH13*15.852,1.852)/POWER($AK13*0.03937,4.8655)*0.2083*304.8*3.28</f>
        <v>1023.6266489948021</v>
      </c>
      <c r="AP13" s="2">
        <f t="shared" si="11"/>
        <v>10.041777426639008</v>
      </c>
      <c r="AQ13" s="2">
        <f>+AO13*I13/100</f>
        <v>307.08799469844058</v>
      </c>
      <c r="AR13" s="4">
        <f t="shared" si="12"/>
        <v>3.0125332279917023</v>
      </c>
      <c r="AS13" s="4">
        <f t="shared" si="13"/>
        <v>100.41777426639008</v>
      </c>
      <c r="AT13" s="22">
        <f>($D$78*J13*AK13/1000)+($D$80*K13*AK13/1000)+($D$76*L13*AK13/1000)+($D$77*M13*AK13/1000)</f>
        <v>5.0440000000000005</v>
      </c>
      <c r="AU13" s="4">
        <f t="shared" si="14"/>
        <v>0.50650725339967162</v>
      </c>
      <c r="AV13" s="31">
        <f t="shared" si="15"/>
        <v>3.5190404813913738</v>
      </c>
      <c r="AW13" s="50">
        <f t="shared" si="16"/>
        <v>1.7787881115831641E-2</v>
      </c>
      <c r="AX13" s="65">
        <f t="shared" si="17"/>
        <v>7389.8050775000002</v>
      </c>
      <c r="AY13" s="66">
        <f>I13*AX13/1000</f>
        <v>221.694152325</v>
      </c>
      <c r="AZ13" s="31">
        <f>AH13*1000/$AX13</f>
        <v>0.95426129640386359</v>
      </c>
      <c r="BA13" s="4">
        <f>AA13*1000/AX13</f>
        <v>0.55675158832167648</v>
      </c>
      <c r="BB13" s="31">
        <f>SQRT(($Z13*$AZ13*$AZ13)+((1-$Z13) * $BA13*$BA13))</f>
        <v>0.60160970445176343</v>
      </c>
      <c r="BC13" s="54">
        <f t="shared" si="18"/>
        <v>665.08245697500001</v>
      </c>
      <c r="BD13" s="54">
        <f t="shared" si="19"/>
        <v>4480.6323561402005</v>
      </c>
      <c r="BE13" s="188">
        <f>LOOKUP($AK13,Pipes!$D$4:$D$16,Pipes!$N$4:$N$16)</f>
        <v>0.30819908100876242</v>
      </c>
      <c r="BF13" s="124">
        <v>12</v>
      </c>
      <c r="BG13" s="138">
        <f t="shared" ref="BG13:BG28" si="33">$D$51</f>
        <v>90</v>
      </c>
      <c r="BH13" s="138">
        <f t="shared" ref="BH13:BH28" si="34">$D$52</f>
        <v>65</v>
      </c>
      <c r="BI13" s="193">
        <f t="shared" ref="BI13:BI24" si="35">$D$52</f>
        <v>65</v>
      </c>
      <c r="BJ13" s="138">
        <f>BE13*I13*(BG13-BF13)/1000</f>
        <v>0.72118584956050402</v>
      </c>
      <c r="BK13" s="138">
        <f>BE13*I13*(BH13-BF13)/1000</f>
        <v>0.49003653880393222</v>
      </c>
      <c r="BL13" s="138">
        <f>BE13*I13*(BI13-BF13)/1000</f>
        <v>0.49003653880393222</v>
      </c>
      <c r="BM13" s="138">
        <f t="shared" si="20"/>
        <v>14.34543830110472</v>
      </c>
      <c r="BN13" s="138">
        <f t="shared" si="21"/>
        <v>0.49003653880393222</v>
      </c>
      <c r="BO13" s="138">
        <f t="shared" si="22"/>
        <v>0.72118584956050402</v>
      </c>
      <c r="BP13" s="138">
        <f t="shared" si="23"/>
        <v>0.49003653880393222</v>
      </c>
      <c r="BQ13" s="195">
        <v>0</v>
      </c>
      <c r="BR13" s="199">
        <f t="shared" ref="BR13:BR46" si="36">(1-BQ13) * ($D$58/365)</f>
        <v>0.32876712328767121</v>
      </c>
      <c r="BS13" s="199">
        <f t="shared" ref="BS13:BS28" si="37">(1-BQ13) * (1- ($D$58/365))</f>
        <v>0.67123287671232879</v>
      </c>
      <c r="BT13" s="200">
        <f t="shared" si="24"/>
        <v>0.56603083275129829</v>
      </c>
      <c r="BU13" s="41">
        <f>BT13*N13</f>
        <v>0.56603083275129829</v>
      </c>
      <c r="BV13" s="37">
        <f>1000*BT13/I13</f>
        <v>18.867694425043275</v>
      </c>
      <c r="BW13" s="50">
        <f t="shared" si="25"/>
        <v>1.9620766184642487E-2</v>
      </c>
      <c r="BX13" s="51">
        <f>R13*1000/(4200*($D$52-$D$53))</f>
        <v>4.8805855142197814</v>
      </c>
      <c r="BY13" s="4">
        <f t="shared" si="26"/>
        <v>517.7730591967869</v>
      </c>
      <c r="BZ13" s="4">
        <f t="shared" si="27"/>
        <v>5.07935371072048</v>
      </c>
      <c r="CA13" s="4">
        <f t="shared" si="28"/>
        <v>155.33191775903609</v>
      </c>
      <c r="CB13" s="4">
        <f t="shared" si="29"/>
        <v>1.523806113216144</v>
      </c>
      <c r="CC13" s="4">
        <f t="shared" si="30"/>
        <v>50.793537107204799</v>
      </c>
      <c r="CD13" s="4">
        <f t="shared" si="31"/>
        <v>0.256202601168741</v>
      </c>
      <c r="CE13" s="31">
        <f t="shared" si="32"/>
        <v>1.7800087143848851</v>
      </c>
      <c r="CF13" s="31">
        <f>$Y13*1000/$AX13</f>
        <v>0.42457402140337958</v>
      </c>
      <c r="CG13" s="37">
        <v>0</v>
      </c>
      <c r="CH13" s="31">
        <f>SQRT(($Z13*$CF13*$CF13)+((1-$Z13) * $CG13*$CG13))</f>
        <v>0.12487859319088858</v>
      </c>
      <c r="CI13" s="73">
        <f>LOOKUP($AK13,Pipes!$D$4:$D$16,Pipes!$I$4:$I$16)</f>
        <v>33.333333333333336</v>
      </c>
      <c r="CJ13" s="5">
        <f>CI13*O13</f>
        <v>1000.0000000000001</v>
      </c>
      <c r="CK13" s="22"/>
      <c r="CL13" s="2"/>
    </row>
    <row r="14" spans="1:90" ht="12.75" customHeight="1">
      <c r="A14" s="1"/>
      <c r="B14" s="17" t="s">
        <v>128</v>
      </c>
      <c r="C14" s="17" t="s">
        <v>129</v>
      </c>
      <c r="D14" s="2" t="s">
        <v>101</v>
      </c>
      <c r="E14" s="8">
        <f t="shared" si="0"/>
        <v>384</v>
      </c>
      <c r="F14" s="209">
        <f>Summary!$C$21</f>
        <v>0.5</v>
      </c>
      <c r="G14" s="2">
        <f>$D$55*E14</f>
        <v>1152</v>
      </c>
      <c r="H14" s="3">
        <f>(((E14*$D$59)+($D$60*G14))*4200*$D$61)/(1000*60*60)</f>
        <v>1702.4</v>
      </c>
      <c r="I14" s="20">
        <v>30</v>
      </c>
      <c r="J14" s="8"/>
      <c r="K14" s="8">
        <v>2</v>
      </c>
      <c r="L14" s="8">
        <v>1</v>
      </c>
      <c r="M14" s="8"/>
      <c r="N14" s="20">
        <v>1</v>
      </c>
      <c r="O14" s="2">
        <f t="shared" si="1"/>
        <v>30</v>
      </c>
      <c r="P14" s="3">
        <f>(1.19*E14) + (18.8*POWER(E14,0.5)) + 17.6</f>
        <v>842.9632573145899</v>
      </c>
      <c r="Q14" s="52">
        <f>P14/($R$29*E14)</f>
        <v>4.8782595909409136E-2</v>
      </c>
      <c r="R14" s="3">
        <f>Q14*$R$29*E14</f>
        <v>842.96325731459001</v>
      </c>
      <c r="S14" s="22">
        <v>19</v>
      </c>
      <c r="T14" s="22">
        <f t="shared" si="2"/>
        <v>70.246938109549163</v>
      </c>
      <c r="U14" s="8">
        <v>0.8</v>
      </c>
      <c r="V14" s="3">
        <f>U14*$D$49*E14</f>
        <v>921.60000000000014</v>
      </c>
      <c r="W14" s="3">
        <f t="shared" si="3"/>
        <v>45.6</v>
      </c>
      <c r="X14" s="3">
        <f t="shared" si="4"/>
        <v>876.00000000000011</v>
      </c>
      <c r="Y14" s="4">
        <f t="shared" si="5"/>
        <v>2.867221963655068</v>
      </c>
      <c r="Z14" s="53">
        <f>((H14/R14))/24</f>
        <v>8.4147598033280993E-2</v>
      </c>
      <c r="AA14" s="4">
        <f t="shared" si="6"/>
        <v>3.6571428571428575</v>
      </c>
      <c r="AB14" s="4">
        <f t="shared" si="7"/>
        <v>3.4761904761904767</v>
      </c>
      <c r="AC14" s="53">
        <f t="shared" si="8"/>
        <v>0.54800007238298354</v>
      </c>
      <c r="AD14" s="53">
        <f>(24*X14)/((24*X14)+H14)</f>
        <v>0.92509152351450286</v>
      </c>
      <c r="AE14" s="138">
        <f>(E14*(1-U14))*($D$63/3600)</f>
        <v>0</v>
      </c>
      <c r="AF14" s="138">
        <f>(E14-S14)*($D$63/3600)</f>
        <v>0</v>
      </c>
      <c r="AG14" s="54">
        <f t="shared" si="9"/>
        <v>1718.96325731459</v>
      </c>
      <c r="AH14" s="37">
        <f t="shared" ref="AH14:AH46" si="38">AB14+Y14+AE14</f>
        <v>6.3434124398455447</v>
      </c>
      <c r="AI14" s="4">
        <f>AH14*1000000/(F14*1000)</f>
        <v>12686.824879691088</v>
      </c>
      <c r="AJ14" s="55">
        <f t="shared" si="10"/>
        <v>127.09595106898432</v>
      </c>
      <c r="AK14" s="183">
        <f>LOOKUP($AJ14,Pipes!$D$4:$D$16,Pipes!$D$4:$D$16)</f>
        <v>97</v>
      </c>
      <c r="AL14" s="60">
        <f>LOOKUP(AK14,Pipes!$D$4:$D$16,Pipes!$B$4:$B$16)</f>
        <v>100</v>
      </c>
      <c r="AM14" s="22" t="str">
        <f>LOOKUP($AK14,Pipes!$D$4:$D$16,Pipes!$E$4:$E$16)</f>
        <v>Steel</v>
      </c>
      <c r="AN14" s="63">
        <f>LOOKUP($AK14,Pipes!$D$4:$D$16,Pipes!$F$4:$F$16)</f>
        <v>140</v>
      </c>
      <c r="AO14" s="2">
        <f>POWER(100/AN14,1.852)*POWER(AH14*15.852,1.852)/POWER($AK14*0.03937,4.8655)*0.2083*304.8*3.28</f>
        <v>841.37875921546163</v>
      </c>
      <c r="AP14" s="2">
        <f t="shared" si="11"/>
        <v>8.2539256279036781</v>
      </c>
      <c r="AQ14" s="2">
        <f>+AO14*I14/100</f>
        <v>252.41362776463848</v>
      </c>
      <c r="AR14" s="4">
        <f t="shared" si="12"/>
        <v>2.4761776883711035</v>
      </c>
      <c r="AS14" s="4">
        <f t="shared" si="13"/>
        <v>82.539256279036792</v>
      </c>
      <c r="AT14" s="22">
        <f>($D$78*J14*AK14/1000)+($D$80*K14*AK14/1000)+($D$76*L14*AK14/1000)+($D$77*M14*AK14/1000)</f>
        <v>5.0440000000000005</v>
      </c>
      <c r="AU14" s="4">
        <f t="shared" si="14"/>
        <v>0.41632800867146164</v>
      </c>
      <c r="AV14" s="31">
        <f t="shared" si="15"/>
        <v>2.8925056970425653</v>
      </c>
      <c r="AW14" s="50">
        <f t="shared" si="16"/>
        <v>1.4620902413011103E-2</v>
      </c>
      <c r="AX14" s="65">
        <f t="shared" si="17"/>
        <v>7389.8050775000002</v>
      </c>
      <c r="AY14" s="66">
        <f>I14*AX14/1000</f>
        <v>221.694152325</v>
      </c>
      <c r="AZ14" s="31">
        <f>AH14*1000/$AX14</f>
        <v>0.8584005089876533</v>
      </c>
      <c r="BA14" s="4">
        <f>AA14*1000/AX14</f>
        <v>0.4948903007303791</v>
      </c>
      <c r="BB14" s="31">
        <f>SQRT(($Z14*$AZ14*$AZ14)+((1-$Z14) * $BA14*$BA14))</f>
        <v>0.53508089147456384</v>
      </c>
      <c r="BC14" s="54">
        <f t="shared" si="18"/>
        <v>665.08245697500001</v>
      </c>
      <c r="BD14" s="54">
        <f t="shared" si="19"/>
        <v>3815.5498991652003</v>
      </c>
      <c r="BE14" s="188">
        <f>LOOKUP($AK14,Pipes!$D$4:$D$16,Pipes!$N$4:$N$16)</f>
        <v>0.30819908100876242</v>
      </c>
      <c r="BF14" s="124">
        <v>12</v>
      </c>
      <c r="BG14" s="138">
        <f t="shared" si="33"/>
        <v>90</v>
      </c>
      <c r="BH14" s="138">
        <f t="shared" si="34"/>
        <v>65</v>
      </c>
      <c r="BI14" s="193">
        <f t="shared" si="35"/>
        <v>65</v>
      </c>
      <c r="BJ14" s="138">
        <f>BE14*I14*(BG14-BF14)/1000</f>
        <v>0.72118584956050402</v>
      </c>
      <c r="BK14" s="138">
        <f>BE14*I14*(BH14-BF14)/1000</f>
        <v>0.49003653880393222</v>
      </c>
      <c r="BL14" s="138">
        <f>BE14*I14*(BI14-BF14)/1000</f>
        <v>0.49003653880393222</v>
      </c>
      <c r="BM14" s="138">
        <f t="shared" si="20"/>
        <v>14.34543830110472</v>
      </c>
      <c r="BN14" s="138">
        <f t="shared" si="21"/>
        <v>0.49003653880393222</v>
      </c>
      <c r="BO14" s="138">
        <f t="shared" si="22"/>
        <v>0.72118584956050402</v>
      </c>
      <c r="BP14" s="138">
        <f t="shared" si="23"/>
        <v>0.49003653880393222</v>
      </c>
      <c r="BQ14" s="195">
        <v>0</v>
      </c>
      <c r="BR14" s="199">
        <f t="shared" si="36"/>
        <v>0.32876712328767121</v>
      </c>
      <c r="BS14" s="199">
        <f t="shared" si="37"/>
        <v>0.67123287671232879</v>
      </c>
      <c r="BT14" s="200">
        <f t="shared" si="24"/>
        <v>0.56603083275129829</v>
      </c>
      <c r="BU14" s="41">
        <f>BT14*N14</f>
        <v>0.56603083275129829</v>
      </c>
      <c r="BV14" s="37">
        <f>1000*BT14/I14</f>
        <v>18.867694425043275</v>
      </c>
      <c r="BW14" s="50">
        <f t="shared" si="25"/>
        <v>1.9620766184642487E-2</v>
      </c>
      <c r="BX14" s="51">
        <f>R14*1000/(4200*($D$52-$D$53))</f>
        <v>4.4601230545745505</v>
      </c>
      <c r="BY14" s="4">
        <f t="shared" si="26"/>
        <v>438.20748457228382</v>
      </c>
      <c r="BZ14" s="4">
        <f t="shared" si="27"/>
        <v>4.2988154236541041</v>
      </c>
      <c r="CA14" s="4">
        <f t="shared" si="28"/>
        <v>131.46224537168516</v>
      </c>
      <c r="CB14" s="4">
        <f t="shared" si="29"/>
        <v>1.2896446270962314</v>
      </c>
      <c r="CC14" s="4">
        <f t="shared" si="30"/>
        <v>42.98815423654105</v>
      </c>
      <c r="CD14" s="4">
        <f t="shared" si="31"/>
        <v>0.21683224996911307</v>
      </c>
      <c r="CE14" s="31">
        <f t="shared" si="32"/>
        <v>1.5064768770653445</v>
      </c>
      <c r="CF14" s="31">
        <f>$Y14*1000/$AX14</f>
        <v>0.38799696792882937</v>
      </c>
      <c r="CG14" s="37">
        <v>0</v>
      </c>
      <c r="CH14" s="31">
        <f>SQRT(($Z14*$CF14*$CF14)+((1-$Z14) * $CG14*$CG14))</f>
        <v>0.11255095738947379</v>
      </c>
      <c r="CI14" s="73">
        <f>LOOKUP($AK14,Pipes!$D$4:$D$16,Pipes!$I$4:$I$16)</f>
        <v>33.333333333333336</v>
      </c>
      <c r="CJ14" s="5">
        <f>CI14*O14</f>
        <v>1000.0000000000001</v>
      </c>
      <c r="CK14" s="22"/>
      <c r="CL14" s="2"/>
    </row>
    <row r="15" spans="1:90" ht="12.75" customHeight="1">
      <c r="A15" s="1"/>
      <c r="B15" s="17" t="s">
        <v>150</v>
      </c>
      <c r="C15" s="17" t="s">
        <v>151</v>
      </c>
      <c r="D15" s="2" t="s">
        <v>101</v>
      </c>
      <c r="E15" s="8">
        <f t="shared" si="0"/>
        <v>336</v>
      </c>
      <c r="F15" s="209">
        <f>Summary!$C$21</f>
        <v>0.5</v>
      </c>
      <c r="G15" s="2">
        <f>$D$55*E15</f>
        <v>1008</v>
      </c>
      <c r="H15" s="3">
        <f>(((E15*$D$59)+($D$60*G15))*4200*$D$61)/(1000*60*60)</f>
        <v>1489.6</v>
      </c>
      <c r="I15" s="20">
        <v>30</v>
      </c>
      <c r="J15" s="8"/>
      <c r="K15" s="8">
        <v>2</v>
      </c>
      <c r="L15" s="8">
        <v>1</v>
      </c>
      <c r="M15" s="8"/>
      <c r="N15" s="20">
        <v>1</v>
      </c>
      <c r="O15" s="2">
        <f t="shared" si="1"/>
        <v>30</v>
      </c>
      <c r="P15" s="3">
        <f>(1.19*E15) + (18.8*POWER(E15,0.5)) + 17.6</f>
        <v>762.04969226067919</v>
      </c>
      <c r="Q15" s="52">
        <f>P15/($R$29*E15)</f>
        <v>5.040011192200259E-2</v>
      </c>
      <c r="R15" s="3">
        <f>Q15*$R$29*E15</f>
        <v>762.04969226067919</v>
      </c>
      <c r="S15" s="22">
        <v>17</v>
      </c>
      <c r="T15" s="22">
        <f t="shared" si="2"/>
        <v>63.504141021723264</v>
      </c>
      <c r="U15" s="8">
        <v>0.8</v>
      </c>
      <c r="V15" s="3">
        <f>U15*$D$49*E15</f>
        <v>806.40000000000009</v>
      </c>
      <c r="W15" s="3">
        <f t="shared" si="3"/>
        <v>40.800000000000004</v>
      </c>
      <c r="X15" s="3">
        <f t="shared" si="4"/>
        <v>765.60000000000014</v>
      </c>
      <c r="Y15" s="4">
        <f t="shared" si="5"/>
        <v>2.5920057559887049</v>
      </c>
      <c r="Z15" s="53">
        <f>((H15/R15))/24</f>
        <v>8.1447007061365137E-2</v>
      </c>
      <c r="AA15" s="4">
        <f t="shared" si="6"/>
        <v>3.2000000000000006</v>
      </c>
      <c r="AB15" s="4">
        <f t="shared" si="7"/>
        <v>3.0380952380952384</v>
      </c>
      <c r="AC15" s="53">
        <f t="shared" si="8"/>
        <v>0.53961647247316524</v>
      </c>
      <c r="AD15" s="53">
        <f>(24*X15)/((24*X15)+H15)</f>
        <v>0.92501006846556588</v>
      </c>
      <c r="AE15" s="138">
        <f>(E15*(1-U15))*($D$63/3600)</f>
        <v>0</v>
      </c>
      <c r="AF15" s="138">
        <f>(E15-S15)*($D$63/3600)</f>
        <v>0</v>
      </c>
      <c r="AG15" s="54">
        <f t="shared" si="9"/>
        <v>1527.6496922606793</v>
      </c>
      <c r="AH15" s="37">
        <f t="shared" si="38"/>
        <v>5.6301009940839428</v>
      </c>
      <c r="AI15" s="4">
        <f>AH15*1000000/(F15*1000)</f>
        <v>11260.201988167886</v>
      </c>
      <c r="AJ15" s="55">
        <f t="shared" si="10"/>
        <v>119.73698911757198</v>
      </c>
      <c r="AK15" s="183">
        <f>LOOKUP($AJ15,Pipes!$D$4:$D$16,Pipes!$D$4:$D$16)</f>
        <v>97</v>
      </c>
      <c r="AL15" s="60">
        <f>LOOKUP(AK15,Pipes!$D$4:$D$16,Pipes!$B$4:$B$16)</f>
        <v>100</v>
      </c>
      <c r="AM15" s="22" t="str">
        <f>LOOKUP($AK15,Pipes!$D$4:$D$16,Pipes!$E$4:$E$16)</f>
        <v>Steel</v>
      </c>
      <c r="AN15" s="63">
        <f>LOOKUP($AK15,Pipes!$D$4:$D$16,Pipes!$F$4:$F$16)</f>
        <v>140</v>
      </c>
      <c r="AO15" s="2">
        <f>POWER(100/AN15,1.852)*POWER(AH15*15.852,1.852)/POWER($AK15*0.03937,4.8655)*0.2083*304.8*3.28</f>
        <v>674.59857082483575</v>
      </c>
      <c r="AP15" s="2">
        <f t="shared" si="11"/>
        <v>6.6178119797916386</v>
      </c>
      <c r="AQ15" s="2">
        <f>+AO15*I15/100</f>
        <v>202.37957124745074</v>
      </c>
      <c r="AR15" s="4">
        <f t="shared" si="12"/>
        <v>1.9853435939374919</v>
      </c>
      <c r="AS15" s="4">
        <f t="shared" si="13"/>
        <v>66.178119797916395</v>
      </c>
      <c r="AT15" s="22">
        <f>($D$78*J15*AK15/1000)+($D$80*K15*AK15/1000)+($D$76*L15*AK15/1000)+($D$77*M15*AK15/1000)</f>
        <v>5.0440000000000005</v>
      </c>
      <c r="AU15" s="4">
        <f t="shared" si="14"/>
        <v>0.33380243626069034</v>
      </c>
      <c r="AV15" s="31">
        <f t="shared" si="15"/>
        <v>2.3191460301981821</v>
      </c>
      <c r="AW15" s="50">
        <f t="shared" si="16"/>
        <v>1.172271080527823E-2</v>
      </c>
      <c r="AX15" s="65">
        <f t="shared" si="17"/>
        <v>7389.8050775000002</v>
      </c>
      <c r="AY15" s="66">
        <f>I15*AX15/1000</f>
        <v>221.694152325</v>
      </c>
      <c r="AZ15" s="31">
        <f>AH15*1000/$AX15</f>
        <v>0.76187408666922896</v>
      </c>
      <c r="BA15" s="4">
        <f>AA15*1000/AX15</f>
        <v>0.43302901313908171</v>
      </c>
      <c r="BB15" s="31">
        <f>SQRT(($Z15*$AZ15*$AZ15)+((1-$Z15) * $BA15*$BA15))</f>
        <v>0.4685272138254219</v>
      </c>
      <c r="BC15" s="54">
        <f t="shared" si="18"/>
        <v>665.08245697500001</v>
      </c>
      <c r="BD15" s="54">
        <f t="shared" si="19"/>
        <v>3150.4674421902</v>
      </c>
      <c r="BE15" s="188">
        <f>LOOKUP($AK15,Pipes!$D$4:$D$16,Pipes!$N$4:$N$16)</f>
        <v>0.30819908100876242</v>
      </c>
      <c r="BF15" s="124">
        <v>12</v>
      </c>
      <c r="BG15" s="138">
        <f t="shared" si="33"/>
        <v>90</v>
      </c>
      <c r="BH15" s="138">
        <f t="shared" si="34"/>
        <v>65</v>
      </c>
      <c r="BI15" s="193">
        <f t="shared" si="35"/>
        <v>65</v>
      </c>
      <c r="BJ15" s="138">
        <f>BE15*I15*(BG15-BF15)/1000</f>
        <v>0.72118584956050402</v>
      </c>
      <c r="BK15" s="138">
        <f>BE15*I15*(BH15-BF15)/1000</f>
        <v>0.49003653880393222</v>
      </c>
      <c r="BL15" s="138">
        <f>BE15*I15*(BI15-BF15)/1000</f>
        <v>0.49003653880393222</v>
      </c>
      <c r="BM15" s="138">
        <f t="shared" si="20"/>
        <v>14.34543830110472</v>
      </c>
      <c r="BN15" s="138">
        <f t="shared" si="21"/>
        <v>0.49003653880393222</v>
      </c>
      <c r="BO15" s="138">
        <f t="shared" si="22"/>
        <v>0.72118584956050402</v>
      </c>
      <c r="BP15" s="138">
        <f t="shared" si="23"/>
        <v>0.49003653880393222</v>
      </c>
      <c r="BQ15" s="195">
        <v>0</v>
      </c>
      <c r="BR15" s="199">
        <f t="shared" si="36"/>
        <v>0.32876712328767121</v>
      </c>
      <c r="BS15" s="199">
        <f t="shared" si="37"/>
        <v>0.67123287671232879</v>
      </c>
      <c r="BT15" s="200">
        <f t="shared" si="24"/>
        <v>0.56603083275129829</v>
      </c>
      <c r="BU15" s="41">
        <f>BT15*N15</f>
        <v>0.56603083275129829</v>
      </c>
      <c r="BV15" s="37">
        <f>1000*BT15/I15</f>
        <v>18.867694425043275</v>
      </c>
      <c r="BW15" s="50">
        <f t="shared" si="25"/>
        <v>1.9620766184642487E-2</v>
      </c>
      <c r="BX15" s="51">
        <f>R15*1000/(4200*($D$52-$D$53))</f>
        <v>4.0320089537602071</v>
      </c>
      <c r="BY15" s="4">
        <f t="shared" si="26"/>
        <v>363.50905780293056</v>
      </c>
      <c r="BZ15" s="4">
        <f t="shared" si="27"/>
        <v>3.5660238570467491</v>
      </c>
      <c r="CA15" s="4">
        <f t="shared" si="28"/>
        <v>109.05271734087917</v>
      </c>
      <c r="CB15" s="4">
        <f t="shared" si="29"/>
        <v>1.0698071571140246</v>
      </c>
      <c r="CC15" s="4">
        <f t="shared" si="30"/>
        <v>35.660238570467492</v>
      </c>
      <c r="CD15" s="4">
        <f t="shared" si="31"/>
        <v>0.17987024334943805</v>
      </c>
      <c r="CE15" s="31">
        <f t="shared" si="32"/>
        <v>1.2496774004634628</v>
      </c>
      <c r="CF15" s="31">
        <f>$Y15*1000/$AX15</f>
        <v>0.35075427955206506</v>
      </c>
      <c r="CG15" s="37">
        <v>0</v>
      </c>
      <c r="CH15" s="31">
        <f>SQRT(($Z15*$CF15*$CF15)+((1-$Z15) * $CG15*$CG15))</f>
        <v>0.10010149035697585</v>
      </c>
      <c r="CI15" s="73">
        <f>LOOKUP($AK15,Pipes!$D$4:$D$16,Pipes!$I$4:$I$16)</f>
        <v>33.333333333333336</v>
      </c>
      <c r="CJ15" s="5">
        <f>CI15*O15</f>
        <v>1000.0000000000001</v>
      </c>
      <c r="CK15" s="22"/>
      <c r="CL15" s="2"/>
    </row>
    <row r="16" spans="1:90" ht="12.75" customHeight="1">
      <c r="A16" s="1"/>
      <c r="B16" s="17" t="s">
        <v>160</v>
      </c>
      <c r="C16" s="17" t="s">
        <v>161</v>
      </c>
      <c r="D16" s="2" t="s">
        <v>101</v>
      </c>
      <c r="E16" s="8">
        <f t="shared" si="0"/>
        <v>288</v>
      </c>
      <c r="F16" s="209">
        <f>Summary!$C$21</f>
        <v>0.5</v>
      </c>
      <c r="G16" s="2">
        <f>$D$55*E16</f>
        <v>864</v>
      </c>
      <c r="H16" s="3">
        <f>(((E16*$D$59)+($D$60*G16))*4200*$D$61)/(1000*60*60)</f>
        <v>1276.8</v>
      </c>
      <c r="I16" s="20">
        <v>30</v>
      </c>
      <c r="J16" s="8"/>
      <c r="K16" s="8">
        <v>2</v>
      </c>
      <c r="L16" s="8">
        <v>1</v>
      </c>
      <c r="M16" s="8"/>
      <c r="N16" s="20">
        <v>1</v>
      </c>
      <c r="O16" s="2">
        <f t="shared" si="1"/>
        <v>30</v>
      </c>
      <c r="P16" s="3">
        <f>(1.19*E16) + (18.8*POWER(E16,0.5)) + 17.6</f>
        <v>679.36657967137023</v>
      </c>
      <c r="Q16" s="52">
        <f>P16/($R$29*E16)</f>
        <v>5.2420260777111899E-2</v>
      </c>
      <c r="R16" s="3">
        <f>Q16*$R$29*E16</f>
        <v>679.36657967137023</v>
      </c>
      <c r="S16" s="22">
        <v>16</v>
      </c>
      <c r="T16" s="22">
        <f t="shared" si="2"/>
        <v>56.613881639280855</v>
      </c>
      <c r="U16" s="8">
        <v>0.85</v>
      </c>
      <c r="V16" s="3">
        <f>U16*$D$49*E16</f>
        <v>734.4</v>
      </c>
      <c r="W16" s="3">
        <f t="shared" si="3"/>
        <v>40.799999999999997</v>
      </c>
      <c r="X16" s="3">
        <f t="shared" si="4"/>
        <v>693.6</v>
      </c>
      <c r="Y16" s="4">
        <f t="shared" si="5"/>
        <v>2.3107706791543206</v>
      </c>
      <c r="Z16" s="53">
        <f>((H16/R16))/24</f>
        <v>7.8308238279449091E-2</v>
      </c>
      <c r="AA16" s="4">
        <f t="shared" si="6"/>
        <v>2.9142857142857141</v>
      </c>
      <c r="AB16" s="4">
        <f t="shared" si="7"/>
        <v>2.7523809523809524</v>
      </c>
      <c r="AC16" s="53">
        <f t="shared" si="8"/>
        <v>0.54361021606346049</v>
      </c>
      <c r="AD16" s="53">
        <f>(24*X16)/((24*X16)+H16)</f>
        <v>0.92876272094268886</v>
      </c>
      <c r="AE16" s="138">
        <f>(E16*(1-U16))*($D$63/3600)</f>
        <v>0</v>
      </c>
      <c r="AF16" s="138">
        <f>(E16-S16)*($D$63/3600)</f>
        <v>0</v>
      </c>
      <c r="AG16" s="54">
        <f t="shared" si="9"/>
        <v>1372.9665796713703</v>
      </c>
      <c r="AH16" s="37">
        <f t="shared" si="38"/>
        <v>5.0631516315352734</v>
      </c>
      <c r="AI16" s="4">
        <f>AH16*1000000/(F16*1000)</f>
        <v>10126.303263070546</v>
      </c>
      <c r="AJ16" s="55">
        <f t="shared" si="10"/>
        <v>113.54831855628562</v>
      </c>
      <c r="AK16" s="183">
        <f>LOOKUP($AJ16,Pipes!$D$4:$D$16,Pipes!$D$4:$D$16)</f>
        <v>97</v>
      </c>
      <c r="AL16" s="60">
        <f>LOOKUP(AK16,Pipes!$D$4:$D$16,Pipes!$B$4:$B$16)</f>
        <v>100</v>
      </c>
      <c r="AM16" s="22" t="str">
        <f>LOOKUP($AK16,Pipes!$D$4:$D$16,Pipes!$E$4:$E$16)</f>
        <v>Steel</v>
      </c>
      <c r="AN16" s="63">
        <f>LOOKUP($AK16,Pipes!$D$4:$D$16,Pipes!$F$4:$F$16)</f>
        <v>140</v>
      </c>
      <c r="AO16" s="2">
        <f>POWER(100/AN16,1.852)*POWER(AH16*15.852,1.852)/POWER($AK16*0.03937,4.8655)*0.2083*304.8*3.28</f>
        <v>554.21338570225669</v>
      </c>
      <c r="AP16" s="2">
        <f t="shared" si="11"/>
        <v>5.4368333137391378</v>
      </c>
      <c r="AQ16" s="2">
        <f>+AO16*I16/100</f>
        <v>166.264015710677</v>
      </c>
      <c r="AR16" s="4">
        <f t="shared" si="12"/>
        <v>1.6310499941217416</v>
      </c>
      <c r="AS16" s="4">
        <f t="shared" si="13"/>
        <v>54.368333137391382</v>
      </c>
      <c r="AT16" s="22">
        <f>($D$78*J16*AK16/1000)+($D$80*K16*AK16/1000)+($D$76*L16*AK16/1000)+($D$77*M16*AK16/1000)</f>
        <v>5.0440000000000005</v>
      </c>
      <c r="AU16" s="4">
        <f t="shared" si="14"/>
        <v>0.27423387234500218</v>
      </c>
      <c r="AV16" s="31">
        <f t="shared" si="15"/>
        <v>1.9052838664667437</v>
      </c>
      <c r="AW16" s="50">
        <f t="shared" si="16"/>
        <v>9.6307397109630655E-3</v>
      </c>
      <c r="AX16" s="65">
        <f t="shared" si="17"/>
        <v>7389.8050775000002</v>
      </c>
      <c r="AY16" s="66">
        <f>I16*AX16/1000</f>
        <v>221.694152325</v>
      </c>
      <c r="AZ16" s="31">
        <f>AH16*1000/$AX16</f>
        <v>0.68515361074289094</v>
      </c>
      <c r="BA16" s="4">
        <f>AA16*1000/AX16</f>
        <v>0.39436570839452079</v>
      </c>
      <c r="BB16" s="31">
        <f>SQRT(($Z16*$AZ16*$AZ16)+((1-$Z16) * $BA16*$BA16))</f>
        <v>0.42438913952252777</v>
      </c>
      <c r="BC16" s="54">
        <f t="shared" si="18"/>
        <v>665.08245697500001</v>
      </c>
      <c r="BD16" s="54">
        <f t="shared" si="19"/>
        <v>2485.3849852151998</v>
      </c>
      <c r="BE16" s="188">
        <f>LOOKUP($AK16,Pipes!$D$4:$D$16,Pipes!$N$4:$N$16)</f>
        <v>0.30819908100876242</v>
      </c>
      <c r="BF16" s="124">
        <v>12</v>
      </c>
      <c r="BG16" s="138">
        <f t="shared" si="33"/>
        <v>90</v>
      </c>
      <c r="BH16" s="138">
        <f t="shared" si="34"/>
        <v>65</v>
      </c>
      <c r="BI16" s="193">
        <f t="shared" si="35"/>
        <v>65</v>
      </c>
      <c r="BJ16" s="138">
        <f>BE16*I16*(BG16-BF16)/1000</f>
        <v>0.72118584956050402</v>
      </c>
      <c r="BK16" s="138">
        <f>BE16*I16*(BH16-BF16)/1000</f>
        <v>0.49003653880393222</v>
      </c>
      <c r="BL16" s="138">
        <f>BE16*I16*(BI16-BF16)/1000</f>
        <v>0.49003653880393222</v>
      </c>
      <c r="BM16" s="138">
        <f t="shared" si="20"/>
        <v>14.34543830110472</v>
      </c>
      <c r="BN16" s="138">
        <f t="shared" si="21"/>
        <v>0.49003653880393222</v>
      </c>
      <c r="BO16" s="138">
        <f t="shared" si="22"/>
        <v>0.72118584956050402</v>
      </c>
      <c r="BP16" s="138">
        <f t="shared" si="23"/>
        <v>0.49003653880393222</v>
      </c>
      <c r="BQ16" s="195">
        <v>0</v>
      </c>
      <c r="BR16" s="199">
        <f t="shared" si="36"/>
        <v>0.32876712328767121</v>
      </c>
      <c r="BS16" s="199">
        <f t="shared" si="37"/>
        <v>0.67123287671232879</v>
      </c>
      <c r="BT16" s="200">
        <f t="shared" si="24"/>
        <v>0.56603083275129829</v>
      </c>
      <c r="BU16" s="41">
        <f>BT16*N16</f>
        <v>0.56603083275129829</v>
      </c>
      <c r="BV16" s="37">
        <f>1000*BT16/I16</f>
        <v>18.867694425043275</v>
      </c>
      <c r="BW16" s="50">
        <f t="shared" si="25"/>
        <v>1.9620766184642487E-2</v>
      </c>
      <c r="BX16" s="51">
        <f>R16*1000/(4200*($D$52-$D$53))</f>
        <v>3.5945321675733872</v>
      </c>
      <c r="BY16" s="4">
        <f t="shared" si="26"/>
        <v>293.85908294988309</v>
      </c>
      <c r="BZ16" s="4">
        <f t="shared" si="27"/>
        <v>2.8827576037383533</v>
      </c>
      <c r="CA16" s="4">
        <f t="shared" si="28"/>
        <v>88.157724884964921</v>
      </c>
      <c r="CB16" s="4">
        <f t="shared" si="29"/>
        <v>0.86482728112150598</v>
      </c>
      <c r="CC16" s="4">
        <f t="shared" si="30"/>
        <v>28.827576037383533</v>
      </c>
      <c r="CD16" s="4">
        <f t="shared" si="31"/>
        <v>0.14540629353256257</v>
      </c>
      <c r="CE16" s="31">
        <f t="shared" si="32"/>
        <v>1.0102335746540685</v>
      </c>
      <c r="CF16" s="31">
        <f>$Y16*1000/$AX16</f>
        <v>0.3126971083702878</v>
      </c>
      <c r="CG16" s="37">
        <v>0</v>
      </c>
      <c r="CH16" s="31">
        <f>SQRT(($Z16*$CF16*$CF16)+((1-$Z16) * $CG16*$CG16))</f>
        <v>8.7503936726603865E-2</v>
      </c>
      <c r="CI16" s="73">
        <f>LOOKUP($AK16,Pipes!$D$4:$D$16,Pipes!$I$4:$I$16)</f>
        <v>33.333333333333336</v>
      </c>
      <c r="CJ16" s="5">
        <f>CI16*O16</f>
        <v>1000.0000000000001</v>
      </c>
      <c r="CK16" s="22"/>
      <c r="CL16" s="2"/>
    </row>
    <row r="17" spans="1:90" ht="12.75" customHeight="1">
      <c r="A17" s="1"/>
      <c r="B17" s="17" t="s">
        <v>174</v>
      </c>
      <c r="C17" s="17" t="s">
        <v>175</v>
      </c>
      <c r="D17" s="2" t="s">
        <v>101</v>
      </c>
      <c r="E17" s="8">
        <f t="shared" si="0"/>
        <v>240</v>
      </c>
      <c r="F17" s="209">
        <f>Summary!$C$21</f>
        <v>0.5</v>
      </c>
      <c r="G17" s="2">
        <f>$D$55*E17</f>
        <v>720</v>
      </c>
      <c r="H17" s="3">
        <f>(((E17*$D$59)+($D$60*G17))*4200*$D$61)/(1000*60*60)</f>
        <v>1064</v>
      </c>
      <c r="I17" s="20">
        <v>30</v>
      </c>
      <c r="J17" s="8"/>
      <c r="K17" s="8">
        <v>2</v>
      </c>
      <c r="L17" s="8">
        <v>1</v>
      </c>
      <c r="M17" s="8"/>
      <c r="N17" s="20">
        <v>1</v>
      </c>
      <c r="O17" s="2">
        <f t="shared" si="1"/>
        <v>30</v>
      </c>
      <c r="P17" s="3">
        <f>(1.19*E17) + (18.8*POWER(E17,0.5)) + 17.6</f>
        <v>594.44834763479776</v>
      </c>
      <c r="Q17" s="52">
        <f>P17/($R$29*E17)</f>
        <v>5.5041513669888679E-2</v>
      </c>
      <c r="R17" s="3">
        <f>Q17*$R$29*E17</f>
        <v>594.44834763479776</v>
      </c>
      <c r="S17" s="22">
        <v>14</v>
      </c>
      <c r="T17" s="22">
        <f t="shared" si="2"/>
        <v>49.537362302899815</v>
      </c>
      <c r="U17" s="8">
        <v>0.85</v>
      </c>
      <c r="V17" s="3">
        <f>U17*$D$49*E17</f>
        <v>612</v>
      </c>
      <c r="W17" s="3">
        <f t="shared" si="3"/>
        <v>35.700000000000003</v>
      </c>
      <c r="X17" s="3">
        <f t="shared" si="4"/>
        <v>576.29999999999995</v>
      </c>
      <c r="Y17" s="4">
        <f t="shared" si="5"/>
        <v>2.0219331552204007</v>
      </c>
      <c r="Z17" s="53">
        <f>((H17/R17))/24</f>
        <v>7.4578949558405924E-2</v>
      </c>
      <c r="AA17" s="4">
        <f t="shared" si="6"/>
        <v>2.4285714285714284</v>
      </c>
      <c r="AB17" s="4">
        <f t="shared" si="7"/>
        <v>2.2869047619047618</v>
      </c>
      <c r="AC17" s="53">
        <f t="shared" si="8"/>
        <v>0.53074745578514926</v>
      </c>
      <c r="AD17" s="53">
        <f>(24*X17)/((24*X17)+H17)</f>
        <v>0.92856759224448149</v>
      </c>
      <c r="AE17" s="138">
        <f>(E17*(1-U17))*($D$63/3600)</f>
        <v>0</v>
      </c>
      <c r="AF17" s="138">
        <f>(E17-S17)*($D$63/3600)</f>
        <v>0</v>
      </c>
      <c r="AG17" s="54">
        <f t="shared" si="9"/>
        <v>1170.7483476347977</v>
      </c>
      <c r="AH17" s="37">
        <f t="shared" si="38"/>
        <v>4.3088379171251621</v>
      </c>
      <c r="AI17" s="4">
        <f>AH17*1000000/(F17*1000)</f>
        <v>8617.6758342503235</v>
      </c>
      <c r="AJ17" s="55">
        <f t="shared" si="10"/>
        <v>104.74910464459688</v>
      </c>
      <c r="AK17" s="183">
        <f>LOOKUP($AJ17,Pipes!$D$4:$D$16,Pipes!$D$4:$D$16)</f>
        <v>97</v>
      </c>
      <c r="AL17" s="60">
        <f>LOOKUP(AK17,Pipes!$D$4:$D$16,Pipes!$B$4:$B$16)</f>
        <v>100</v>
      </c>
      <c r="AM17" s="22" t="str">
        <f>LOOKUP($AK17,Pipes!$D$4:$D$16,Pipes!$E$4:$E$16)</f>
        <v>Steel</v>
      </c>
      <c r="AN17" s="63">
        <f>LOOKUP($AK17,Pipes!$D$4:$D$16,Pipes!$F$4:$F$16)</f>
        <v>140</v>
      </c>
      <c r="AO17" s="2">
        <f>POWER(100/AN17,1.852)*POWER(AH17*15.852,1.852)/POWER($AK17*0.03937,4.8655)*0.2083*304.8*3.28</f>
        <v>411.07820708165411</v>
      </c>
      <c r="AP17" s="2">
        <f t="shared" si="11"/>
        <v>4.032677211471027</v>
      </c>
      <c r="AQ17" s="2">
        <f>+AO17*I17/100</f>
        <v>123.32346212449623</v>
      </c>
      <c r="AR17" s="4">
        <f t="shared" si="12"/>
        <v>1.209803163441308</v>
      </c>
      <c r="AS17" s="4">
        <f t="shared" si="13"/>
        <v>40.326772114710266</v>
      </c>
      <c r="AT17" s="22">
        <f>($D$78*J17*AK17/1000)+($D$80*K17*AK17/1000)+($D$76*L17*AK17/1000)+($D$77*M17*AK17/1000)</f>
        <v>5.0440000000000005</v>
      </c>
      <c r="AU17" s="4">
        <f t="shared" si="14"/>
        <v>0.20340823854659859</v>
      </c>
      <c r="AV17" s="31">
        <f t="shared" si="15"/>
        <v>1.4132114019879065</v>
      </c>
      <c r="AW17" s="50">
        <f t="shared" si="16"/>
        <v>7.1434348490812052E-3</v>
      </c>
      <c r="AX17" s="65">
        <f t="shared" si="17"/>
        <v>7389.8050775000002</v>
      </c>
      <c r="AY17" s="66">
        <f>I17*AX17/1000</f>
        <v>221.694152325</v>
      </c>
      <c r="AZ17" s="31">
        <f>AH17*1000/$AX17</f>
        <v>0.58307869719655159</v>
      </c>
      <c r="BA17" s="4">
        <f>AA17*1000/AX17</f>
        <v>0.32863809032876734</v>
      </c>
      <c r="BB17" s="31">
        <f>SQRT(($Z17*$AZ17*$AZ17)+((1-$Z17) * $BA17*$BA17))</f>
        <v>0.35398256033950509</v>
      </c>
      <c r="BC17" s="54">
        <f t="shared" si="18"/>
        <v>665.08245697500001</v>
      </c>
      <c r="BD17" s="54">
        <f t="shared" si="19"/>
        <v>1820.3025282402</v>
      </c>
      <c r="BE17" s="188">
        <f>LOOKUP($AK17,Pipes!$D$4:$D$16,Pipes!$N$4:$N$16)</f>
        <v>0.30819908100876242</v>
      </c>
      <c r="BF17" s="124">
        <v>12</v>
      </c>
      <c r="BG17" s="138">
        <f t="shared" si="33"/>
        <v>90</v>
      </c>
      <c r="BH17" s="138">
        <f t="shared" si="34"/>
        <v>65</v>
      </c>
      <c r="BI17" s="193">
        <f t="shared" si="35"/>
        <v>65</v>
      </c>
      <c r="BJ17" s="138">
        <f>BE17*I17*(BG17-BF17)/1000</f>
        <v>0.72118584956050402</v>
      </c>
      <c r="BK17" s="138">
        <f>BE17*I17*(BH17-BF17)/1000</f>
        <v>0.49003653880393222</v>
      </c>
      <c r="BL17" s="138">
        <f>BE17*I17*(BI17-BF17)/1000</f>
        <v>0.49003653880393222</v>
      </c>
      <c r="BM17" s="138">
        <f t="shared" si="20"/>
        <v>14.34543830110472</v>
      </c>
      <c r="BN17" s="138">
        <f t="shared" si="21"/>
        <v>0.49003653880393222</v>
      </c>
      <c r="BO17" s="138">
        <f t="shared" si="22"/>
        <v>0.72118584956050402</v>
      </c>
      <c r="BP17" s="138">
        <f t="shared" si="23"/>
        <v>0.49003653880393222</v>
      </c>
      <c r="BQ17" s="195">
        <v>0</v>
      </c>
      <c r="BR17" s="199">
        <f t="shared" si="36"/>
        <v>0.32876712328767121</v>
      </c>
      <c r="BS17" s="199">
        <f t="shared" si="37"/>
        <v>0.67123287671232879</v>
      </c>
      <c r="BT17" s="200">
        <f t="shared" si="24"/>
        <v>0.56603083275129829</v>
      </c>
      <c r="BU17" s="41">
        <f>BT17*N17</f>
        <v>0.56603083275129829</v>
      </c>
      <c r="BV17" s="37">
        <f>1000*BT17/I17</f>
        <v>18.867694425043275</v>
      </c>
      <c r="BW17" s="50">
        <f t="shared" si="25"/>
        <v>1.9620766184642487E-2</v>
      </c>
      <c r="BX17" s="51">
        <f>R17*1000/(4200*($D$52-$D$53))</f>
        <v>3.1452293525650679</v>
      </c>
      <c r="BY17" s="4">
        <f t="shared" si="26"/>
        <v>229.47825465662416</v>
      </c>
      <c r="BZ17" s="4">
        <f t="shared" si="27"/>
        <v>2.2511816781814833</v>
      </c>
      <c r="CA17" s="4">
        <f t="shared" si="28"/>
        <v>68.843476396987242</v>
      </c>
      <c r="CB17" s="4">
        <f t="shared" si="29"/>
        <v>0.67535450345444481</v>
      </c>
      <c r="CC17" s="4">
        <f t="shared" si="30"/>
        <v>22.511816781814829</v>
      </c>
      <c r="CD17" s="4">
        <f t="shared" si="31"/>
        <v>0.11354960384747401</v>
      </c>
      <c r="CE17" s="31">
        <f t="shared" si="32"/>
        <v>0.78890410730191884</v>
      </c>
      <c r="CF17" s="31">
        <f>$Y17*1000/$AX17</f>
        <v>0.2736111621369624</v>
      </c>
      <c r="CG17" s="37">
        <v>0</v>
      </c>
      <c r="CH17" s="31">
        <f>SQRT(($Z17*$CF17*$CF17)+((1-$Z17) * $CG17*$CG17))</f>
        <v>7.4720873760854831E-2</v>
      </c>
      <c r="CI17" s="73">
        <f>LOOKUP($AK17,Pipes!$D$4:$D$16,Pipes!$I$4:$I$16)</f>
        <v>33.333333333333336</v>
      </c>
      <c r="CJ17" s="5">
        <f>CI17*O17</f>
        <v>1000.0000000000001</v>
      </c>
      <c r="CK17" s="22"/>
      <c r="CL17" s="2"/>
    </row>
    <row r="18" spans="1:90" ht="12.75" customHeight="1">
      <c r="A18" s="1"/>
      <c r="B18" s="17" t="s">
        <v>177</v>
      </c>
      <c r="C18" s="17" t="s">
        <v>178</v>
      </c>
      <c r="D18" s="2" t="s">
        <v>101</v>
      </c>
      <c r="E18" s="8">
        <f t="shared" si="0"/>
        <v>192</v>
      </c>
      <c r="F18" s="209">
        <f>Summary!$C$21</f>
        <v>0.5</v>
      </c>
      <c r="G18" s="2">
        <f>$D$55*E18</f>
        <v>576</v>
      </c>
      <c r="H18" s="3">
        <f>(((E18*$D$59)+($D$60*G18))*4200*$D$61)/(1000*60*60)</f>
        <v>851.2</v>
      </c>
      <c r="I18" s="20">
        <v>30</v>
      </c>
      <c r="J18" s="8"/>
      <c r="K18" s="8">
        <v>2</v>
      </c>
      <c r="L18" s="8">
        <v>1</v>
      </c>
      <c r="M18" s="8"/>
      <c r="N18" s="20">
        <v>1</v>
      </c>
      <c r="O18" s="2">
        <f t="shared" si="1"/>
        <v>30</v>
      </c>
      <c r="P18" s="3">
        <f>(1.19*E18) + (18.8*POWER(E18,0.5)) + 17.6</f>
        <v>506.58044145835913</v>
      </c>
      <c r="Q18" s="52">
        <f>P18/($R$29*E18)</f>
        <v>5.8631995539161937E-2</v>
      </c>
      <c r="R18" s="3">
        <f>Q18*$R$29*E18</f>
        <v>506.58044145835913</v>
      </c>
      <c r="S18" s="22">
        <v>12</v>
      </c>
      <c r="T18" s="22">
        <f t="shared" si="2"/>
        <v>42.215036788196592</v>
      </c>
      <c r="U18" s="8">
        <v>0.85</v>
      </c>
      <c r="V18" s="3">
        <f>U18*$D$49*E18</f>
        <v>489.59999999999997</v>
      </c>
      <c r="W18" s="3">
        <f t="shared" si="3"/>
        <v>30.599999999999998</v>
      </c>
      <c r="X18" s="3">
        <f t="shared" si="4"/>
        <v>458.99999999999994</v>
      </c>
      <c r="Y18" s="4">
        <f t="shared" si="5"/>
        <v>1.7230627260488405</v>
      </c>
      <c r="Z18" s="53">
        <f>((H18/R18))/24</f>
        <v>7.0011914720916099E-2</v>
      </c>
      <c r="AA18" s="4">
        <f t="shared" si="6"/>
        <v>1.9428571428571426</v>
      </c>
      <c r="AB18" s="4">
        <f t="shared" si="7"/>
        <v>1.8214285714285712</v>
      </c>
      <c r="AC18" s="53">
        <f t="shared" si="8"/>
        <v>0.51387587627168629</v>
      </c>
      <c r="AD18" s="53">
        <f>(24*X18)/((24*X18)+H18)</f>
        <v>0.9282728866118376</v>
      </c>
      <c r="AE18" s="138">
        <f>(E18*(1-U18))*($D$63/3600)</f>
        <v>0</v>
      </c>
      <c r="AF18" s="138">
        <f>(E18-S18)*($D$63/3600)</f>
        <v>0</v>
      </c>
      <c r="AG18" s="54">
        <f t="shared" si="9"/>
        <v>965.58044145835902</v>
      </c>
      <c r="AH18" s="37">
        <f t="shared" si="38"/>
        <v>3.5444912974774114</v>
      </c>
      <c r="AI18" s="4">
        <f>AH18*1000000/(F18*1000)</f>
        <v>7088.9825949548231</v>
      </c>
      <c r="AJ18" s="55">
        <f t="shared" si="10"/>
        <v>95.005160890108641</v>
      </c>
      <c r="AK18" s="183">
        <f>LOOKUP($AJ18,Pipes!$D$4:$D$16,Pipes!$D$4:$D$16)</f>
        <v>72</v>
      </c>
      <c r="AL18" s="60">
        <f>LOOKUP(AK18,Pipes!$D$4:$D$16,Pipes!$B$4:$B$16)</f>
        <v>75</v>
      </c>
      <c r="AM18" s="22" t="str">
        <f>LOOKUP($AK18,Pipes!$D$4:$D$16,Pipes!$E$4:$E$16)</f>
        <v>Steel</v>
      </c>
      <c r="AN18" s="63">
        <f>LOOKUP($AK18,Pipes!$D$4:$D$16,Pipes!$F$4:$F$16)</f>
        <v>140</v>
      </c>
      <c r="AO18" s="2">
        <f>POWER(100/AN18,1.852)*POWER(AH18*15.852,1.852)/POWER($AK18*0.03937,4.8655)*0.2083*304.8*3.28</f>
        <v>1220.8151287634034</v>
      </c>
      <c r="AP18" s="2">
        <f t="shared" si="11"/>
        <v>11.976196413168987</v>
      </c>
      <c r="AQ18" s="2">
        <f>+AO18*I18/100</f>
        <v>366.24453862902106</v>
      </c>
      <c r="AR18" s="4">
        <f t="shared" si="12"/>
        <v>3.5928589239506969</v>
      </c>
      <c r="AS18" s="4">
        <f t="shared" si="13"/>
        <v>119.76196413168989</v>
      </c>
      <c r="AT18" s="22">
        <f>($D$78*J18*AK18/1000)+($D$80*K18*AK18/1000)+($D$76*L18*AK18/1000)+($D$77*M18*AK18/1000)</f>
        <v>3.7439999999999998</v>
      </c>
      <c r="AU18" s="4">
        <f t="shared" si="14"/>
        <v>0.44838879370904694</v>
      </c>
      <c r="AV18" s="31">
        <f t="shared" si="15"/>
        <v>4.0412477176597434</v>
      </c>
      <c r="AW18" s="50">
        <f t="shared" si="16"/>
        <v>2.042750981169025E-2</v>
      </c>
      <c r="AX18" s="65">
        <f t="shared" si="17"/>
        <v>4071.5006399999997</v>
      </c>
      <c r="AY18" s="66">
        <f>I18*AX18/1000</f>
        <v>122.14501919999999</v>
      </c>
      <c r="AZ18" s="31">
        <f>AH18*1000/$AX18</f>
        <v>0.8705614000535713</v>
      </c>
      <c r="BA18" s="4">
        <f>AA18*1000/AX18</f>
        <v>0.47718453578755737</v>
      </c>
      <c r="BB18" s="31">
        <f>SQRT(($Z18*$AZ18*$AZ18)+((1-$Z18) * $BA18*$BA18))</f>
        <v>0.51460999111155081</v>
      </c>
      <c r="BC18" s="54">
        <f t="shared" si="18"/>
        <v>366.43505759999999</v>
      </c>
      <c r="BD18" s="54">
        <f t="shared" si="19"/>
        <v>1155.2200712652</v>
      </c>
      <c r="BE18" s="188">
        <f>LOOKUP($AK18,Pipes!$D$4:$D$16,Pipes!$N$4:$N$16)</f>
        <v>0.2521276841580557</v>
      </c>
      <c r="BF18" s="124">
        <v>12</v>
      </c>
      <c r="BG18" s="138">
        <f t="shared" si="33"/>
        <v>90</v>
      </c>
      <c r="BH18" s="138">
        <f t="shared" si="34"/>
        <v>65</v>
      </c>
      <c r="BI18" s="193">
        <f t="shared" si="35"/>
        <v>65</v>
      </c>
      <c r="BJ18" s="138">
        <f>BE18*I18*(BG18-BF18)/1000</f>
        <v>0.58997878092985034</v>
      </c>
      <c r="BK18" s="138">
        <f>BE18*I18*(BH18-BF18)/1000</f>
        <v>0.40088301781130853</v>
      </c>
      <c r="BL18" s="138">
        <f>BE18*I18*(BI18-BF18)/1000</f>
        <v>0.40088301781130853</v>
      </c>
      <c r="BM18" s="138">
        <f t="shared" si="20"/>
        <v>9.6615354318611555</v>
      </c>
      <c r="BN18" s="138">
        <f t="shared" si="21"/>
        <v>0.40088301781130853</v>
      </c>
      <c r="BO18" s="138">
        <f t="shared" si="22"/>
        <v>0.58997878092985034</v>
      </c>
      <c r="BP18" s="138">
        <f t="shared" si="23"/>
        <v>0.40088301781130853</v>
      </c>
      <c r="BQ18" s="195">
        <v>0</v>
      </c>
      <c r="BR18" s="199">
        <f t="shared" si="36"/>
        <v>0.32876712328767121</v>
      </c>
      <c r="BS18" s="199">
        <f t="shared" si="37"/>
        <v>0.67123287671232879</v>
      </c>
      <c r="BT18" s="200">
        <f t="shared" si="24"/>
        <v>0.46305148787767847</v>
      </c>
      <c r="BU18" s="41">
        <f>BT18*N18</f>
        <v>0.46305148787767847</v>
      </c>
      <c r="BV18" s="37">
        <f>1000*BT18/I18</f>
        <v>15.435049595922615</v>
      </c>
      <c r="BW18" s="50">
        <f t="shared" si="25"/>
        <v>1.6051113206920802E-2</v>
      </c>
      <c r="BX18" s="51">
        <f>R18*1000/(4200*($D$52-$D$53))</f>
        <v>2.6803197960759744</v>
      </c>
      <c r="BY18" s="4">
        <f t="shared" si="26"/>
        <v>727.57482268721208</v>
      </c>
      <c r="BZ18" s="4">
        <f t="shared" si="27"/>
        <v>7.1375090105615513</v>
      </c>
      <c r="CA18" s="4">
        <f t="shared" si="28"/>
        <v>218.2724468061636</v>
      </c>
      <c r="CB18" s="4">
        <f t="shared" si="29"/>
        <v>2.1412527031684649</v>
      </c>
      <c r="CC18" s="4">
        <f t="shared" si="30"/>
        <v>71.375090105615499</v>
      </c>
      <c r="CD18" s="4">
        <f t="shared" si="31"/>
        <v>0.26722833735542439</v>
      </c>
      <c r="CE18" s="31">
        <f t="shared" si="32"/>
        <v>2.4084810405238892</v>
      </c>
      <c r="CF18" s="31">
        <f>$Y18*1000/$AX18</f>
        <v>0.42320089775273634</v>
      </c>
      <c r="CG18" s="37">
        <v>0</v>
      </c>
      <c r="CH18" s="31">
        <f>SQRT(($Z18*$CF18*$CF18)+((1-$Z18) * $CG18*$CG18))</f>
        <v>0.11197796169206782</v>
      </c>
      <c r="CI18" s="73">
        <f>LOOKUP($AK18,Pipes!$D$4:$D$16,Pipes!$I$4:$I$16)</f>
        <v>25</v>
      </c>
      <c r="CJ18" s="5">
        <f>CI18*O18</f>
        <v>750</v>
      </c>
      <c r="CK18" s="22"/>
      <c r="CL18" s="2"/>
    </row>
    <row r="19" spans="1:90" ht="12.75" customHeight="1">
      <c r="A19" s="1"/>
      <c r="B19" s="17" t="s">
        <v>182</v>
      </c>
      <c r="C19" s="17" t="s">
        <v>183</v>
      </c>
      <c r="D19" s="2" t="s">
        <v>101</v>
      </c>
      <c r="E19" s="8">
        <f t="shared" si="0"/>
        <v>144</v>
      </c>
      <c r="F19" s="209">
        <f>Summary!$C$21</f>
        <v>0.5</v>
      </c>
      <c r="G19" s="2">
        <f>$D$55*E19</f>
        <v>432</v>
      </c>
      <c r="H19" s="3">
        <f>(((E19*$D$59)+($D$60*G19))*4200*$D$61)/(1000*60*60)</f>
        <v>638.4</v>
      </c>
      <c r="I19" s="20">
        <v>30</v>
      </c>
      <c r="J19" s="8"/>
      <c r="K19" s="8">
        <v>2</v>
      </c>
      <c r="L19" s="8">
        <v>1</v>
      </c>
      <c r="M19" s="8"/>
      <c r="N19" s="20">
        <v>1</v>
      </c>
      <c r="O19" s="2">
        <f t="shared" si="1"/>
        <v>30</v>
      </c>
      <c r="P19" s="3">
        <f>(1.19*E19) + (18.8*POWER(E19,0.5)) + 17.6</f>
        <v>414.56000000000006</v>
      </c>
      <c r="Q19" s="52">
        <f>P19/($R$29*E19)</f>
        <v>6.3975308641975315E-2</v>
      </c>
      <c r="R19" s="3">
        <f>Q19*$R$29*E19</f>
        <v>414.56</v>
      </c>
      <c r="S19" s="22">
        <v>10</v>
      </c>
      <c r="T19" s="22">
        <f t="shared" si="2"/>
        <v>34.546666666666667</v>
      </c>
      <c r="U19" s="2">
        <v>0.9</v>
      </c>
      <c r="V19" s="3">
        <f>U19*$D$49*E19</f>
        <v>388.8</v>
      </c>
      <c r="W19" s="3">
        <f t="shared" si="3"/>
        <v>27</v>
      </c>
      <c r="X19" s="3">
        <f t="shared" si="4"/>
        <v>361.8</v>
      </c>
      <c r="Y19" s="4">
        <f t="shared" si="5"/>
        <v>1.4100680272108843</v>
      </c>
      <c r="Z19" s="53">
        <f>((H19/R19))/24</f>
        <v>6.4164415283674253E-2</v>
      </c>
      <c r="AA19" s="4">
        <f t="shared" si="6"/>
        <v>1.5428571428571429</v>
      </c>
      <c r="AB19" s="4">
        <f t="shared" si="7"/>
        <v>1.4357142857142857</v>
      </c>
      <c r="AC19" s="53">
        <f t="shared" si="8"/>
        <v>0.50450601200009559</v>
      </c>
      <c r="AD19" s="53">
        <f>(24*X19)/((24*X19)+H19)</f>
        <v>0.93151390319258498</v>
      </c>
      <c r="AE19" s="138">
        <f>(E19*(1-U19))*($D$63/3600)</f>
        <v>0</v>
      </c>
      <c r="AF19" s="138">
        <f>(E19-S19)*($D$63/3600)</f>
        <v>0</v>
      </c>
      <c r="AG19" s="54">
        <f t="shared" si="9"/>
        <v>776.36</v>
      </c>
      <c r="AH19" s="37">
        <f t="shared" si="38"/>
        <v>2.84578231292517</v>
      </c>
      <c r="AI19" s="4">
        <f>AH19*1000000/(F19*1000)</f>
        <v>5691.5646258503402</v>
      </c>
      <c r="AJ19" s="55">
        <f t="shared" si="10"/>
        <v>85.127735046226221</v>
      </c>
      <c r="AK19" s="183">
        <f>LOOKUP($AJ19,Pipes!$D$4:$D$16,Pipes!$D$4:$D$16)</f>
        <v>72</v>
      </c>
      <c r="AL19" s="60">
        <f>LOOKUP(AK19,Pipes!$D$4:$D$16,Pipes!$B$4:$B$16)</f>
        <v>75</v>
      </c>
      <c r="AM19" s="22" t="str">
        <f>LOOKUP($AK19,Pipes!$D$4:$D$16,Pipes!$E$4:$E$16)</f>
        <v>Steel</v>
      </c>
      <c r="AN19" s="63">
        <f>LOOKUP($AK19,Pipes!$D$4:$D$16,Pipes!$F$4:$F$16)</f>
        <v>140</v>
      </c>
      <c r="AO19" s="2">
        <f>POWER(100/AN19,1.852)*POWER(AH19*15.852,1.852)/POWER($AK19*0.03937,4.8655)*0.2083*304.8*3.28</f>
        <v>812.93824713016306</v>
      </c>
      <c r="AP19" s="2">
        <f t="shared" si="11"/>
        <v>7.9749242043469</v>
      </c>
      <c r="AQ19" s="2">
        <f>+AO19*I19/100</f>
        <v>243.88147413904892</v>
      </c>
      <c r="AR19" s="4">
        <f t="shared" si="12"/>
        <v>2.3924772613040699</v>
      </c>
      <c r="AS19" s="4">
        <f t="shared" si="13"/>
        <v>79.749242043468996</v>
      </c>
      <c r="AT19" s="22">
        <f>($D$78*J19*AK19/1000)+($D$80*K19*AK19/1000)+($D$76*L19*AK19/1000)+($D$77*M19*AK19/1000)</f>
        <v>3.7439999999999998</v>
      </c>
      <c r="AU19" s="4">
        <f t="shared" si="14"/>
        <v>0.29858116221074787</v>
      </c>
      <c r="AV19" s="31">
        <f t="shared" si="15"/>
        <v>2.6910584235148178</v>
      </c>
      <c r="AW19" s="50">
        <f t="shared" si="16"/>
        <v>1.3602636163569378E-2</v>
      </c>
      <c r="AX19" s="65">
        <f t="shared" si="17"/>
        <v>4071.5006399999997</v>
      </c>
      <c r="AY19" s="66">
        <f>I19*AX19/1000</f>
        <v>122.14501919999999</v>
      </c>
      <c r="AZ19" s="31">
        <f>AH19*1000/$AX19</f>
        <v>0.69895170467790235</v>
      </c>
      <c r="BA19" s="4">
        <f>AA19*1000/AX19</f>
        <v>0.37894066077247207</v>
      </c>
      <c r="BB19" s="31">
        <f>SQRT(($Z19*$AZ19*$AZ19)+((1-$Z19) * $BA19*$BA19))</f>
        <v>0.40709794262150473</v>
      </c>
      <c r="BC19" s="54">
        <f t="shared" si="18"/>
        <v>366.43505759999999</v>
      </c>
      <c r="BD19" s="54">
        <f t="shared" si="19"/>
        <v>788.78501366519993</v>
      </c>
      <c r="BE19" s="188">
        <f>LOOKUP($AK19,Pipes!$D$4:$D$16,Pipes!$N$4:$N$16)</f>
        <v>0.2521276841580557</v>
      </c>
      <c r="BF19" s="124">
        <v>12</v>
      </c>
      <c r="BG19" s="138">
        <f t="shared" si="33"/>
        <v>90</v>
      </c>
      <c r="BH19" s="138">
        <f t="shared" si="34"/>
        <v>65</v>
      </c>
      <c r="BI19" s="193">
        <f t="shared" si="35"/>
        <v>65</v>
      </c>
      <c r="BJ19" s="138">
        <f>BE19*I19*(BG19-BF19)/1000</f>
        <v>0.58997878092985034</v>
      </c>
      <c r="BK19" s="138">
        <f>BE19*I19*(BH19-BF19)/1000</f>
        <v>0.40088301781130853</v>
      </c>
      <c r="BL19" s="138">
        <f>BE19*I19*(BI19-BF19)/1000</f>
        <v>0.40088301781130853</v>
      </c>
      <c r="BM19" s="138">
        <f t="shared" si="20"/>
        <v>9.6615354318611555</v>
      </c>
      <c r="BN19" s="138">
        <f t="shared" si="21"/>
        <v>0.40088301781130853</v>
      </c>
      <c r="BO19" s="138">
        <f t="shared" si="22"/>
        <v>0.58997878092985034</v>
      </c>
      <c r="BP19" s="138">
        <f t="shared" si="23"/>
        <v>0.40088301781130853</v>
      </c>
      <c r="BQ19" s="195">
        <v>0</v>
      </c>
      <c r="BR19" s="199">
        <f t="shared" si="36"/>
        <v>0.32876712328767121</v>
      </c>
      <c r="BS19" s="199">
        <f t="shared" si="37"/>
        <v>0.67123287671232879</v>
      </c>
      <c r="BT19" s="200">
        <f t="shared" si="24"/>
        <v>0.46305148787767847</v>
      </c>
      <c r="BU19" s="41">
        <f>BT19*N19</f>
        <v>0.46305148787767847</v>
      </c>
      <c r="BV19" s="37">
        <f>1000*BT19/I19</f>
        <v>15.435049595922615</v>
      </c>
      <c r="BW19" s="50">
        <f t="shared" si="25"/>
        <v>1.6051113206920802E-2</v>
      </c>
      <c r="BX19" s="51">
        <f>R19*1000/(4200*($D$52-$D$53))</f>
        <v>2.1934391534391535</v>
      </c>
      <c r="BY19" s="4">
        <f t="shared" si="26"/>
        <v>501.92710439573671</v>
      </c>
      <c r="BZ19" s="4">
        <f t="shared" si="27"/>
        <v>4.9239048941221775</v>
      </c>
      <c r="CA19" s="4">
        <f t="shared" si="28"/>
        <v>150.57813131872101</v>
      </c>
      <c r="CB19" s="4">
        <f t="shared" si="29"/>
        <v>1.4771714682366532</v>
      </c>
      <c r="CC19" s="4">
        <f t="shared" si="30"/>
        <v>49.239048941221775</v>
      </c>
      <c r="CD19" s="4">
        <f t="shared" si="31"/>
        <v>0.18435099923593432</v>
      </c>
      <c r="CE19" s="31">
        <f t="shared" si="32"/>
        <v>1.6615224674725875</v>
      </c>
      <c r="CF19" s="31">
        <f>$Y19*1000/$AX19</f>
        <v>0.34632636757018526</v>
      </c>
      <c r="CG19" s="37">
        <v>0</v>
      </c>
      <c r="CH19" s="31">
        <f>SQRT(($Z19*$CF19*$CF19)+((1-$Z19) * $CG19*$CG19))</f>
        <v>8.7726878857994614E-2</v>
      </c>
      <c r="CI19" s="73">
        <f>LOOKUP($AK19,Pipes!$D$4:$D$16,Pipes!$I$4:$I$16)</f>
        <v>25</v>
      </c>
      <c r="CJ19" s="5">
        <f>CI19*O19</f>
        <v>750</v>
      </c>
      <c r="CK19" s="22"/>
      <c r="CL19" s="2"/>
    </row>
    <row r="20" spans="1:90" ht="12.75" customHeight="1">
      <c r="A20" s="1"/>
      <c r="B20" s="17" t="s">
        <v>184</v>
      </c>
      <c r="C20" s="17" t="s">
        <v>185</v>
      </c>
      <c r="D20" s="2" t="s">
        <v>101</v>
      </c>
      <c r="E20" s="8">
        <f t="shared" si="0"/>
        <v>96</v>
      </c>
      <c r="F20" s="209">
        <f>Summary!$C$21</f>
        <v>0.5</v>
      </c>
      <c r="G20" s="2">
        <f>$D$55*E20</f>
        <v>288</v>
      </c>
      <c r="H20" s="3">
        <f>(((E20*$D$59)+($D$60*G20))*4200*$D$61)/(1000*60*60)</f>
        <v>425.6</v>
      </c>
      <c r="I20" s="20">
        <v>30</v>
      </c>
      <c r="J20" s="8"/>
      <c r="K20" s="8">
        <v>2</v>
      </c>
      <c r="L20" s="8">
        <v>1</v>
      </c>
      <c r="M20" s="8"/>
      <c r="N20" s="20">
        <v>1</v>
      </c>
      <c r="O20" s="2">
        <f t="shared" si="1"/>
        <v>30</v>
      </c>
      <c r="P20" s="3">
        <f>(1.19*E20) + (18.8*POWER(E20,0.5)) + 17.6</f>
        <v>316.04162865729501</v>
      </c>
      <c r="Q20" s="52">
        <f>P20/($R$29*E20)</f>
        <v>7.3157784411410881E-2</v>
      </c>
      <c r="R20" s="3">
        <f>Q20*$R$29*E20</f>
        <v>316.04162865729501</v>
      </c>
      <c r="S20" s="22">
        <v>8</v>
      </c>
      <c r="T20" s="22">
        <f t="shared" si="2"/>
        <v>26.336802388107916</v>
      </c>
      <c r="U20" s="2">
        <v>0.9</v>
      </c>
      <c r="V20" s="3">
        <f>U20*$D$49*E20</f>
        <v>259.20000000000005</v>
      </c>
      <c r="W20" s="3">
        <f t="shared" si="3"/>
        <v>21.6</v>
      </c>
      <c r="X20" s="3">
        <f t="shared" si="4"/>
        <v>237.60000000000005</v>
      </c>
      <c r="Y20" s="4">
        <f t="shared" si="5"/>
        <v>1.0749715260452211</v>
      </c>
      <c r="Z20" s="53">
        <f>((H20/R20))/24</f>
        <v>5.6110751639502431E-2</v>
      </c>
      <c r="AA20" s="4">
        <f t="shared" si="6"/>
        <v>1.0285714285714287</v>
      </c>
      <c r="AB20" s="4">
        <f t="shared" si="7"/>
        <v>0.94285714285714306</v>
      </c>
      <c r="AC20" s="53">
        <f t="shared" si="8"/>
        <v>0.46726323071325371</v>
      </c>
      <c r="AD20" s="53">
        <f>(24*X20)/((24*X20)+H20)</f>
        <v>0.93054830287206258</v>
      </c>
      <c r="AE20" s="138">
        <f>(E20*(1-U20))*($D$63/3600)</f>
        <v>0</v>
      </c>
      <c r="AF20" s="138">
        <f>(E20-S20)*($D$63/3600)</f>
        <v>0</v>
      </c>
      <c r="AG20" s="54">
        <f t="shared" si="9"/>
        <v>553.64162865729509</v>
      </c>
      <c r="AH20" s="37">
        <f t="shared" si="38"/>
        <v>2.0178286689023643</v>
      </c>
      <c r="AI20" s="4">
        <f>AH20*1000000/(F20*1000)</f>
        <v>4035.6573378047287</v>
      </c>
      <c r="AJ20" s="55">
        <f t="shared" si="10"/>
        <v>71.682374763138512</v>
      </c>
      <c r="AK20" s="183">
        <f>LOOKUP($AJ20,Pipes!$D$4:$D$16,Pipes!$D$4:$D$16)</f>
        <v>51</v>
      </c>
      <c r="AL20" s="60">
        <f>LOOKUP(AK20,Pipes!$D$4:$D$16,Pipes!$B$4:$B$16)</f>
        <v>54</v>
      </c>
      <c r="AM20" s="22" t="str">
        <f>LOOKUP($AK20,Pipes!$D$4:$D$16,Pipes!$E$4:$E$16)</f>
        <v>Copper</v>
      </c>
      <c r="AN20" s="63">
        <f>LOOKUP($AK20,Pipes!$D$4:$D$16,Pipes!$F$4:$F$16)</f>
        <v>140</v>
      </c>
      <c r="AO20" s="2">
        <f>POWER(100/AN20,1.852)*POWER(AH20*15.852,1.852)/POWER($AK20*0.03937,4.8655)*0.2083*304.8*3.28</f>
        <v>2302.4506172863494</v>
      </c>
      <c r="AP20" s="2">
        <f t="shared" si="11"/>
        <v>22.58704055557909</v>
      </c>
      <c r="AQ20" s="2">
        <f>+AO20*I20/100</f>
        <v>690.73518518590481</v>
      </c>
      <c r="AR20" s="4">
        <f t="shared" si="12"/>
        <v>6.7761121666737258</v>
      </c>
      <c r="AS20" s="4">
        <f t="shared" si="13"/>
        <v>225.87040555579088</v>
      </c>
      <c r="AT20" s="22">
        <f>($D$78*J20*AK20/1000)+($D$80*K20*AK20/1000)+($D$76*L20*AK20/1000)+($D$77*M20*AK20/1000)</f>
        <v>2.6520000000000001</v>
      </c>
      <c r="AU20" s="4">
        <f t="shared" si="14"/>
        <v>0.59900831553395739</v>
      </c>
      <c r="AV20" s="31">
        <f t="shared" si="15"/>
        <v>7.3751204822076835</v>
      </c>
      <c r="AW20" s="50">
        <f t="shared" si="16"/>
        <v>3.7279413819239611E-2</v>
      </c>
      <c r="AX20" s="65">
        <f t="shared" si="17"/>
        <v>2042.8188974999998</v>
      </c>
      <c r="AY20" s="66">
        <f>I20*AX20/1000</f>
        <v>61.284566924999993</v>
      </c>
      <c r="AZ20" s="31">
        <f>AH20*1000/$AX20</f>
        <v>0.98776679194214501</v>
      </c>
      <c r="BA20" s="4">
        <f>AA20*1000/AX20</f>
        <v>0.50350592988453047</v>
      </c>
      <c r="BB20" s="31">
        <f>SQRT(($Z20*$AZ20*$AZ20)+((1-$Z20) * $BA20*$BA20))</f>
        <v>0.54225403932373573</v>
      </c>
      <c r="BC20" s="54">
        <f t="shared" si="18"/>
        <v>183.85370077499996</v>
      </c>
      <c r="BD20" s="54">
        <f t="shared" si="19"/>
        <v>422.34995606519993</v>
      </c>
      <c r="BE20" s="188">
        <f>LOOKUP($AK20,Pipes!$D$4:$D$16,Pipes!$N$4:$N$16)</f>
        <v>0.20384879955140678</v>
      </c>
      <c r="BF20" s="124">
        <v>12</v>
      </c>
      <c r="BG20" s="138">
        <f t="shared" si="33"/>
        <v>90</v>
      </c>
      <c r="BH20" s="138">
        <f t="shared" si="34"/>
        <v>65</v>
      </c>
      <c r="BI20" s="193">
        <f t="shared" si="35"/>
        <v>65</v>
      </c>
      <c r="BJ20" s="138">
        <f>BE20*I20*(BG20-BF20)/1000</f>
        <v>0.47700619095029184</v>
      </c>
      <c r="BK20" s="138">
        <f>BE20*I20*(BH20-BF20)/1000</f>
        <v>0.32411959128673679</v>
      </c>
      <c r="BL20" s="138">
        <f>BE20*I20*(BI20-BF20)/1000</f>
        <v>0.32411959128673679</v>
      </c>
      <c r="BM20" s="138">
        <f t="shared" si="20"/>
        <v>5.9956170606557819</v>
      </c>
      <c r="BN20" s="138">
        <f t="shared" si="21"/>
        <v>0.32411959128673679</v>
      </c>
      <c r="BO20" s="138">
        <f t="shared" si="22"/>
        <v>0.47700619095029184</v>
      </c>
      <c r="BP20" s="138">
        <f t="shared" si="23"/>
        <v>0.32411959128673679</v>
      </c>
      <c r="BQ20" s="195">
        <v>0</v>
      </c>
      <c r="BR20" s="199">
        <f t="shared" si="36"/>
        <v>0.32876712328767121</v>
      </c>
      <c r="BS20" s="199">
        <f t="shared" si="37"/>
        <v>0.67123287671232879</v>
      </c>
      <c r="BT20" s="200">
        <f t="shared" si="24"/>
        <v>0.37438367884735763</v>
      </c>
      <c r="BU20" s="41">
        <f>BT20*N20</f>
        <v>0.37438367884735763</v>
      </c>
      <c r="BV20" s="37">
        <f>1000*BT20/I20</f>
        <v>12.479455961578587</v>
      </c>
      <c r="BW20" s="50">
        <f t="shared" si="25"/>
        <v>1.2977552106667352E-2</v>
      </c>
      <c r="BX20" s="51">
        <f>R20*1000/(4200*($D$52-$D$53))</f>
        <v>1.6721779294036774</v>
      </c>
      <c r="BY20" s="4">
        <f t="shared" si="26"/>
        <v>1625.7875318266565</v>
      </c>
      <c r="BZ20" s="4">
        <f t="shared" si="27"/>
        <v>15.948975687219502</v>
      </c>
      <c r="CA20" s="4">
        <f t="shared" si="28"/>
        <v>487.73625954799695</v>
      </c>
      <c r="CB20" s="4">
        <f t="shared" si="29"/>
        <v>4.7846927061658509</v>
      </c>
      <c r="CC20" s="4">
        <f t="shared" si="30"/>
        <v>159.48975687219502</v>
      </c>
      <c r="CD20" s="4">
        <f t="shared" si="31"/>
        <v>0.42296683522506123</v>
      </c>
      <c r="CE20" s="31">
        <f t="shared" si="32"/>
        <v>5.2076595413909121</v>
      </c>
      <c r="CF20" s="31">
        <f>$Y20*1000/$AX20</f>
        <v>0.52621968954799192</v>
      </c>
      <c r="CG20" s="37">
        <v>0</v>
      </c>
      <c r="CH20" s="31">
        <f>SQRT(($Z20*$CF20*$CF20)+((1-$Z20) * $CG20*$CG20))</f>
        <v>0.12464938417638434</v>
      </c>
      <c r="CI20" s="73">
        <f>LOOKUP($AK20,Pipes!$D$4:$D$16,Pipes!$I$4:$I$16)</f>
        <v>17.466666666666665</v>
      </c>
      <c r="CJ20" s="5">
        <f>CI20*O20</f>
        <v>524</v>
      </c>
      <c r="CK20" s="22"/>
      <c r="CL20" s="2"/>
    </row>
    <row r="21" spans="1:90" ht="12.75" customHeight="1">
      <c r="A21" s="1"/>
      <c r="B21" s="17" t="s">
        <v>186</v>
      </c>
      <c r="C21" s="17" t="s">
        <v>187</v>
      </c>
      <c r="D21" s="2" t="s">
        <v>101</v>
      </c>
      <c r="E21" s="8">
        <v>48</v>
      </c>
      <c r="F21" s="209">
        <f>Summary!$C$21</f>
        <v>0.5</v>
      </c>
      <c r="G21" s="2">
        <f>$D$55*E21</f>
        <v>144</v>
      </c>
      <c r="H21" s="3">
        <f>(((E21*$D$59)+($D$60*G21))*4200*$D$61)/(1000*60*60)</f>
        <v>212.8</v>
      </c>
      <c r="I21" s="20">
        <v>30</v>
      </c>
      <c r="J21" s="8">
        <v>1</v>
      </c>
      <c r="K21" s="8">
        <v>2</v>
      </c>
      <c r="L21" s="8"/>
      <c r="M21" s="8"/>
      <c r="N21" s="20">
        <v>1</v>
      </c>
      <c r="O21" s="2">
        <f t="shared" si="1"/>
        <v>30</v>
      </c>
      <c r="P21" s="3">
        <f>(1.19*E21) + (18.8*POWER(E21,0.5)) + 17.6</f>
        <v>204.97022072917957</v>
      </c>
      <c r="Q21" s="52">
        <f>P21/($R$29*E21)</f>
        <v>9.4893620707953499E-2</v>
      </c>
      <c r="R21" s="3">
        <f>Q21*$R$29*E21</f>
        <v>204.97022072917954</v>
      </c>
      <c r="S21" s="22">
        <v>5</v>
      </c>
      <c r="T21" s="22">
        <f t="shared" si="2"/>
        <v>17.080851727431629</v>
      </c>
      <c r="U21" s="2">
        <v>0.9</v>
      </c>
      <c r="V21" s="3">
        <f>U21*$D$49*E21</f>
        <v>129.60000000000002</v>
      </c>
      <c r="W21" s="3">
        <f t="shared" si="3"/>
        <v>13.5</v>
      </c>
      <c r="X21" s="3">
        <f t="shared" si="4"/>
        <v>116.10000000000002</v>
      </c>
      <c r="Y21" s="4">
        <f t="shared" si="5"/>
        <v>0.69717762152782159</v>
      </c>
      <c r="Z21" s="53">
        <f>((H21/R21))/24</f>
        <v>4.3258316428228388E-2</v>
      </c>
      <c r="AA21" s="4">
        <f t="shared" si="6"/>
        <v>0.51428571428571435</v>
      </c>
      <c r="AB21" s="4">
        <f t="shared" si="7"/>
        <v>0.46071428571428585</v>
      </c>
      <c r="AC21" s="53">
        <f t="shared" si="8"/>
        <v>0.39789058273291272</v>
      </c>
      <c r="AD21" s="53">
        <f>(24*X21)/((24*X21)+H21)</f>
        <v>0.92904774606561746</v>
      </c>
      <c r="AE21" s="138">
        <f>(E21*(1-U21))*($D$63/3600)</f>
        <v>0</v>
      </c>
      <c r="AF21" s="138">
        <f>(E21-S21)*($D$63/3600)</f>
        <v>0</v>
      </c>
      <c r="AG21" s="54">
        <f t="shared" si="9"/>
        <v>321.0702207291796</v>
      </c>
      <c r="AH21" s="37">
        <f t="shared" si="38"/>
        <v>1.1578919072421074</v>
      </c>
      <c r="AI21" s="4">
        <f>AH21*1000000/(F21*1000)</f>
        <v>2315.7838144842149</v>
      </c>
      <c r="AJ21" s="55">
        <f t="shared" si="10"/>
        <v>54.300552669310804</v>
      </c>
      <c r="AK21" s="183">
        <f>LOOKUP($AJ21,Pipes!$D$4:$D$16,Pipes!$D$4:$D$16)</f>
        <v>51</v>
      </c>
      <c r="AL21" s="60">
        <f>LOOKUP(AK21,Pipes!$D$4:$D$16,Pipes!$B$4:$B$16)</f>
        <v>54</v>
      </c>
      <c r="AM21" s="22" t="str">
        <f>LOOKUP($AK21,Pipes!$D$4:$D$16,Pipes!$E$4:$E$16)</f>
        <v>Copper</v>
      </c>
      <c r="AN21" s="63">
        <f>LOOKUP($AK21,Pipes!$D$4:$D$16,Pipes!$F$4:$F$16)</f>
        <v>140</v>
      </c>
      <c r="AO21" s="2">
        <f>POWER(100/AN21,1.852)*POWER(AH21*15.852,1.852)/POWER($AK21*0.03937,4.8655)*0.2083*304.8*3.28</f>
        <v>823.1098390562513</v>
      </c>
      <c r="AP21" s="2">
        <f t="shared" si="11"/>
        <v>8.0747075211418267</v>
      </c>
      <c r="AQ21" s="2">
        <f>+AO21*I21/100</f>
        <v>246.93295171687541</v>
      </c>
      <c r="AR21" s="4">
        <f t="shared" si="12"/>
        <v>2.4224122563425481</v>
      </c>
      <c r="AS21" s="4">
        <f t="shared" si="13"/>
        <v>80.747075211418263</v>
      </c>
      <c r="AT21" s="22">
        <f>($D$78*J21*AK21/1000)+($D$80*K21*AK21/1000)+($D$76*L21*AK21/1000)+($D$77*M21*AK21/1000)</f>
        <v>3.1619999999999999</v>
      </c>
      <c r="AU21" s="4">
        <f t="shared" si="14"/>
        <v>0.25532225181850454</v>
      </c>
      <c r="AV21" s="31">
        <f t="shared" si="15"/>
        <v>2.6777345081610529</v>
      </c>
      <c r="AW21" s="50">
        <f t="shared" si="16"/>
        <v>1.3535287059868114E-2</v>
      </c>
      <c r="AX21" s="65">
        <f t="shared" si="17"/>
        <v>2042.8188974999998</v>
      </c>
      <c r="AY21" s="66">
        <f>I21*AX21/1000</f>
        <v>61.284566924999993</v>
      </c>
      <c r="AZ21" s="31">
        <f>AH21*1000/$AX21</f>
        <v>0.56681084586555108</v>
      </c>
      <c r="BA21" s="4">
        <f>AA21*1000/AX21</f>
        <v>0.25175296494226523</v>
      </c>
      <c r="BB21" s="31">
        <f>SQRT(($Z21*$AZ21*$AZ21)+((1-$Z21) * $BA21*$BA21))</f>
        <v>0.27301219385123299</v>
      </c>
      <c r="BC21" s="54">
        <f t="shared" si="18"/>
        <v>183.85370077499996</v>
      </c>
      <c r="BD21" s="54">
        <f t="shared" si="19"/>
        <v>238.49625529019997</v>
      </c>
      <c r="BE21" s="188">
        <f>LOOKUP($AK21,Pipes!$D$4:$D$16,Pipes!$N$4:$N$16)</f>
        <v>0.20384879955140678</v>
      </c>
      <c r="BF21" s="124">
        <v>25</v>
      </c>
      <c r="BG21" s="138">
        <f t="shared" si="33"/>
        <v>90</v>
      </c>
      <c r="BH21" s="138">
        <f t="shared" si="34"/>
        <v>65</v>
      </c>
      <c r="BI21" s="193">
        <f t="shared" si="35"/>
        <v>65</v>
      </c>
      <c r="BJ21" s="138">
        <f>BE21*I21*(BG21-BF21)/1000</f>
        <v>0.3975051591252432</v>
      </c>
      <c r="BK21" s="138">
        <f>BE21*I21*(BH21-BF21)/1000</f>
        <v>0.24461855946168815</v>
      </c>
      <c r="BL21" s="138">
        <f>BE21*I21*(BI21-BF21)/1000</f>
        <v>0.24461855946168815</v>
      </c>
      <c r="BM21" s="138">
        <f t="shared" si="20"/>
        <v>7.194740472786938</v>
      </c>
      <c r="BN21" s="138">
        <f t="shared" si="21"/>
        <v>0.24461855946168815</v>
      </c>
      <c r="BO21" s="138">
        <f t="shared" si="22"/>
        <v>0.3975051591252432</v>
      </c>
      <c r="BP21" s="138">
        <f t="shared" si="23"/>
        <v>0.24461855946168815</v>
      </c>
      <c r="BQ21" s="195">
        <v>0</v>
      </c>
      <c r="BR21" s="199">
        <f t="shared" si="36"/>
        <v>0.32876712328767121</v>
      </c>
      <c r="BS21" s="199">
        <f t="shared" si="37"/>
        <v>0.67123287671232879</v>
      </c>
      <c r="BT21" s="200">
        <f t="shared" si="24"/>
        <v>0.29488264702230899</v>
      </c>
      <c r="BU21" s="41">
        <f>BT21*N21</f>
        <v>0.29488264702230899</v>
      </c>
      <c r="BV21" s="37">
        <f>1000*BT21/I21</f>
        <v>9.8294215674102983</v>
      </c>
      <c r="BW21" s="50">
        <f t="shared" si="25"/>
        <v>1.0221746121161128E-2</v>
      </c>
      <c r="BX21" s="51">
        <f>R21*1000/(4200*($D$52-$D$53))</f>
        <v>1.0844985223766113</v>
      </c>
      <c r="BY21" s="4">
        <f t="shared" si="26"/>
        <v>729.10263060709167</v>
      </c>
      <c r="BZ21" s="4">
        <f t="shared" si="27"/>
        <v>7.15249680625557</v>
      </c>
      <c r="CA21" s="4">
        <f t="shared" si="28"/>
        <v>218.73078918212749</v>
      </c>
      <c r="CB21" s="4">
        <f t="shared" si="29"/>
        <v>2.1457490418766705</v>
      </c>
      <c r="CC21" s="4">
        <f t="shared" si="30"/>
        <v>71.524968062555686</v>
      </c>
      <c r="CD21" s="4">
        <f t="shared" si="31"/>
        <v>0.22616194901380107</v>
      </c>
      <c r="CE21" s="31">
        <f t="shared" si="32"/>
        <v>2.3719109908904716</v>
      </c>
      <c r="CF21" s="31">
        <f>$Y21*1000/$AX21</f>
        <v>0.34128214810477175</v>
      </c>
      <c r="CG21" s="37">
        <v>0</v>
      </c>
      <c r="CH21" s="31">
        <f>SQRT(($Z21*$CF21*$CF21)+((1-$Z21) * $CG21*$CG21))</f>
        <v>7.0982023908456621E-2</v>
      </c>
      <c r="CI21" s="73">
        <f>LOOKUP($AK21,Pipes!$D$4:$D$16,Pipes!$I$4:$I$16)</f>
        <v>17.466666666666665</v>
      </c>
      <c r="CJ21" s="5">
        <f>CI21*O21</f>
        <v>524</v>
      </c>
      <c r="CK21" s="22"/>
      <c r="CL21" s="2"/>
    </row>
    <row r="22" spans="1:90" ht="12.75" customHeight="1">
      <c r="A22" s="1"/>
      <c r="B22" s="17" t="s">
        <v>188</v>
      </c>
      <c r="C22" s="17" t="s">
        <v>189</v>
      </c>
      <c r="D22" s="2" t="s">
        <v>101</v>
      </c>
      <c r="E22" s="8">
        <v>36</v>
      </c>
      <c r="F22" s="209">
        <f>Summary!$C$22</f>
        <v>0.75</v>
      </c>
      <c r="G22" s="2">
        <f>$D$55*E22</f>
        <v>108</v>
      </c>
      <c r="H22" s="3">
        <f>(((E22*$D$59)+($D$60*G22))*4200*$D$61)/(1000*60*60)</f>
        <v>159.6</v>
      </c>
      <c r="I22" s="18">
        <v>4</v>
      </c>
      <c r="J22" s="8"/>
      <c r="K22" s="8"/>
      <c r="L22" s="8">
        <v>1</v>
      </c>
      <c r="M22" s="8"/>
      <c r="N22" s="20">
        <v>10</v>
      </c>
      <c r="O22" s="2">
        <f t="shared" si="1"/>
        <v>40</v>
      </c>
      <c r="P22" s="3">
        <f>(1.19*E22) + (18.8*POWER(E22,0.5)) + 17.6</f>
        <v>173.24</v>
      </c>
      <c r="Q22" s="52">
        <f>P22/($R$29*E22)</f>
        <v>0.10693827160493828</v>
      </c>
      <c r="R22" s="3">
        <f>Q22*$R$29*E22</f>
        <v>173.24000000000004</v>
      </c>
      <c r="S22" s="22">
        <v>4</v>
      </c>
      <c r="T22" s="22">
        <f t="shared" si="2"/>
        <v>14.436666666666669</v>
      </c>
      <c r="U22" s="2">
        <v>0.95</v>
      </c>
      <c r="V22" s="3">
        <f>U22*$D$49*E22</f>
        <v>102.6</v>
      </c>
      <c r="W22" s="3">
        <f t="shared" si="3"/>
        <v>11.399999999999999</v>
      </c>
      <c r="X22" s="3">
        <f t="shared" si="4"/>
        <v>91.199999999999989</v>
      </c>
      <c r="Y22" s="4">
        <f t="shared" si="5"/>
        <v>0.58925170068027222</v>
      </c>
      <c r="Z22" s="53">
        <f>((H22/R22))/24</f>
        <v>3.8386054029092578E-2</v>
      </c>
      <c r="AA22" s="4">
        <f t="shared" si="6"/>
        <v>0.40714285714285714</v>
      </c>
      <c r="AB22" s="4">
        <f t="shared" si="7"/>
        <v>0.36190476190476184</v>
      </c>
      <c r="AC22" s="53">
        <f t="shared" si="8"/>
        <v>0.38048920040051487</v>
      </c>
      <c r="AD22" s="53">
        <f>(24*X22)/((24*X22)+H22)</f>
        <v>0.93203883495145634</v>
      </c>
      <c r="AE22" s="138">
        <f>(E22*(1-U22))*($D$63/3600)</f>
        <v>0</v>
      </c>
      <c r="AF22" s="138">
        <f>(E22-S22)*($D$63/3600)</f>
        <v>0</v>
      </c>
      <c r="AG22" s="54">
        <f t="shared" si="9"/>
        <v>264.44000000000005</v>
      </c>
      <c r="AH22" s="37">
        <f t="shared" si="38"/>
        <v>0.95115646258503406</v>
      </c>
      <c r="AI22" s="4">
        <f>AH22*1000000/(F22*1000)</f>
        <v>1268.2086167800455</v>
      </c>
      <c r="AJ22" s="55">
        <f t="shared" si="10"/>
        <v>40.183761966325527</v>
      </c>
      <c r="AK22" s="183">
        <f>LOOKUP($AJ22,Pipes!$D$4:$D$16,Pipes!$D$4:$D$16)</f>
        <v>39</v>
      </c>
      <c r="AL22" s="60">
        <f>LOOKUP(AK22,Pipes!$D$4:$D$16,Pipes!$B$4:$B$16)</f>
        <v>42</v>
      </c>
      <c r="AM22" s="22" t="str">
        <f>LOOKUP($AK22,Pipes!$D$4:$D$16,Pipes!$E$4:$E$16)</f>
        <v>Copper</v>
      </c>
      <c r="AN22" s="63">
        <f>LOOKUP($AK22,Pipes!$D$4:$D$16,Pipes!$F$4:$F$16)</f>
        <v>140</v>
      </c>
      <c r="AO22" s="2">
        <f>POWER(100/AN22,1.852)*POWER(AH22*15.852,1.852)/POWER($AK22*0.03937,4.8655)*0.2083*304.8*3.28</f>
        <v>2109.2356570814018</v>
      </c>
      <c r="AP22" s="2">
        <f t="shared" si="11"/>
        <v>20.691601795968552</v>
      </c>
      <c r="AQ22" s="2">
        <f>+AO22*I22/100</f>
        <v>84.369426283256075</v>
      </c>
      <c r="AR22" s="4">
        <f t="shared" si="12"/>
        <v>0.82766407183874224</v>
      </c>
      <c r="AS22" s="4">
        <f t="shared" si="13"/>
        <v>206.91601795968555</v>
      </c>
      <c r="AT22" s="22">
        <f>($D$78*J22*AK22/1000)+($D$80*K22*AK22/1000)+($D$76*L22*AK22/1000)+($D$77*M22*AK22/1000)</f>
        <v>0.78</v>
      </c>
      <c r="AU22" s="4">
        <f t="shared" si="14"/>
        <v>0.16139449400855474</v>
      </c>
      <c r="AV22" s="31">
        <f t="shared" si="15"/>
        <v>0.98905856584729701</v>
      </c>
      <c r="AW22" s="50">
        <f t="shared" si="16"/>
        <v>4.9994469455294701E-3</v>
      </c>
      <c r="AX22" s="65">
        <f t="shared" si="17"/>
        <v>1194.5895974999999</v>
      </c>
      <c r="AY22" s="101">
        <f>I22*AX22/1000</f>
        <v>4.7783583899999993</v>
      </c>
      <c r="AZ22" s="31">
        <f>AH22*1000/$AX22</f>
        <v>0.7962202789774705</v>
      </c>
      <c r="BA22" s="4">
        <f>AA22*1000/AX22</f>
        <v>0.34082236945216426</v>
      </c>
      <c r="BB22" s="31">
        <f>SQRT(($Z22*$AZ22*$AZ22)+((1-$Z22) * $BA22*$BA22))</f>
        <v>0.36883119316702462</v>
      </c>
      <c r="BC22" s="54">
        <f t="shared" si="18"/>
        <v>14.33507517</v>
      </c>
      <c r="BD22" s="54">
        <f t="shared" si="19"/>
        <v>54.642554515200004</v>
      </c>
      <c r="BE22" s="188">
        <f>LOOKUP($AK22,Pipes!$D$4:$D$16,Pipes!$N$4:$N$16)</f>
        <v>0.17536897217007286</v>
      </c>
      <c r="BF22" s="124">
        <v>25</v>
      </c>
      <c r="BG22" s="138">
        <f t="shared" si="33"/>
        <v>90</v>
      </c>
      <c r="BH22" s="138">
        <f t="shared" si="34"/>
        <v>65</v>
      </c>
      <c r="BI22" s="193">
        <f t="shared" si="35"/>
        <v>65</v>
      </c>
      <c r="BJ22" s="138">
        <f>BE22*I22*(BG22-BF22)/1000</f>
        <v>4.5595932764218944E-2</v>
      </c>
      <c r="BK22" s="138">
        <f>BE22*I22*(BH22-BF22)/1000</f>
        <v>2.8059035547211657E-2</v>
      </c>
      <c r="BL22" s="138">
        <f>BE22*I22*(BI22-BF22)/1000</f>
        <v>2.8059035547211657E-2</v>
      </c>
      <c r="BM22" s="138">
        <f t="shared" si="20"/>
        <v>4.8905690635413359</v>
      </c>
      <c r="BN22" s="138">
        <f t="shared" si="21"/>
        <v>0.28059035547211658</v>
      </c>
      <c r="BO22" s="138">
        <f t="shared" si="22"/>
        <v>0.45595932764218944</v>
      </c>
      <c r="BP22" s="138">
        <f t="shared" si="23"/>
        <v>0.28059035547211658</v>
      </c>
      <c r="BQ22" s="195">
        <v>0.01</v>
      </c>
      <c r="BR22" s="199">
        <f t="shared" si="36"/>
        <v>0.3254794520547945</v>
      </c>
      <c r="BS22" s="199">
        <f t="shared" si="37"/>
        <v>0.66452054794520554</v>
      </c>
      <c r="BT22" s="200">
        <f t="shared" si="24"/>
        <v>3.3766935244144439E-2</v>
      </c>
      <c r="BU22" s="41">
        <f>BT22*N22</f>
        <v>0.33766935244144436</v>
      </c>
      <c r="BV22" s="37">
        <f>1000*BT22/I22</f>
        <v>8.4417338110361104</v>
      </c>
      <c r="BW22" s="50">
        <f t="shared" si="25"/>
        <v>1.1704894907879062E-2</v>
      </c>
      <c r="BX22" s="51">
        <f>R22*1000/(4200*($D$52-$D$53))</f>
        <v>0.91661375661375677</v>
      </c>
      <c r="BY22" s="4">
        <f t="shared" si="26"/>
        <v>1969.5709401720499</v>
      </c>
      <c r="BZ22" s="4">
        <f t="shared" si="27"/>
        <v>19.321490923087811</v>
      </c>
      <c r="CA22" s="4">
        <f t="shared" si="28"/>
        <v>78.782837606881998</v>
      </c>
      <c r="CB22" s="4">
        <f t="shared" si="29"/>
        <v>0.77285963692351245</v>
      </c>
      <c r="CC22" s="4">
        <f t="shared" si="30"/>
        <v>193.21490923087811</v>
      </c>
      <c r="CD22" s="4">
        <f t="shared" si="31"/>
        <v>0.15070762920008493</v>
      </c>
      <c r="CE22" s="31">
        <f t="shared" si="32"/>
        <v>0.92356726612359741</v>
      </c>
      <c r="CF22" s="31">
        <f>$Y22*1000/$AX22</f>
        <v>0.49326706168665785</v>
      </c>
      <c r="CG22" s="37">
        <v>0</v>
      </c>
      <c r="CH22" s="31">
        <f>SQRT(($Z22*$CF22*$CF22)+((1-$Z22) * $CG22*$CG22))</f>
        <v>9.664265470069322E-2</v>
      </c>
      <c r="CI22" s="73">
        <f>LOOKUP($AK22,Pipes!$D$4:$D$16,Pipes!$I$4:$I$16)</f>
        <v>13.393333333333333</v>
      </c>
      <c r="CJ22" s="5">
        <f>CI22*O22</f>
        <v>535.73333333333335</v>
      </c>
      <c r="CK22" s="22"/>
      <c r="CL22" s="2"/>
    </row>
    <row r="23" spans="1:90" ht="12.75" customHeight="1">
      <c r="A23" s="1"/>
      <c r="B23" s="17" t="s">
        <v>190</v>
      </c>
      <c r="C23" s="17" t="s">
        <v>191</v>
      </c>
      <c r="D23" s="2" t="s">
        <v>101</v>
      </c>
      <c r="E23" s="8">
        <v>24</v>
      </c>
      <c r="F23" s="209">
        <f>Summary!$C$22</f>
        <v>0.75</v>
      </c>
      <c r="G23" s="2">
        <f>$D$55*E23</f>
        <v>72</v>
      </c>
      <c r="H23" s="3">
        <f>(((E23*$D$59)+($D$60*G23))*4200*$D$61)/(1000*60*60)</f>
        <v>106.4</v>
      </c>
      <c r="I23" s="20">
        <v>4</v>
      </c>
      <c r="J23" s="8"/>
      <c r="K23" s="8"/>
      <c r="L23" s="8">
        <v>1</v>
      </c>
      <c r="M23" s="8"/>
      <c r="N23" s="20">
        <v>10</v>
      </c>
      <c r="O23" s="2">
        <f t="shared" si="1"/>
        <v>40</v>
      </c>
      <c r="P23" s="3">
        <f>(1.19*E23) + (18.8*POWER(E23,0.5)) + 17.6</f>
        <v>138.26081432864748</v>
      </c>
      <c r="Q23" s="52">
        <f>P23/($R$29*E23)</f>
        <v>0.12801927252652545</v>
      </c>
      <c r="R23" s="3">
        <f>Q23*$R$29*E23</f>
        <v>138.26081432864748</v>
      </c>
      <c r="S23" s="22">
        <v>4</v>
      </c>
      <c r="T23" s="22">
        <f t="shared" si="2"/>
        <v>11.52173452738729</v>
      </c>
      <c r="U23" s="2">
        <v>0.95</v>
      </c>
      <c r="V23" s="3">
        <f>U23*$D$49*E23</f>
        <v>68.399999999999991</v>
      </c>
      <c r="W23" s="3">
        <f t="shared" si="3"/>
        <v>11.399999999999999</v>
      </c>
      <c r="X23" s="3">
        <f t="shared" si="4"/>
        <v>56.999999999999993</v>
      </c>
      <c r="Y23" s="4">
        <f t="shared" si="5"/>
        <v>0.47027487866886897</v>
      </c>
      <c r="Z23" s="53">
        <f>((H23/R23))/24</f>
        <v>3.2065002328101812E-2</v>
      </c>
      <c r="AA23" s="4">
        <f t="shared" si="6"/>
        <v>0.27142857142857135</v>
      </c>
      <c r="AB23" s="4">
        <f t="shared" si="7"/>
        <v>0.22619047619047616</v>
      </c>
      <c r="AC23" s="53">
        <f t="shared" si="8"/>
        <v>0.32476917137702638</v>
      </c>
      <c r="AD23" s="53">
        <f>(24*X23)/((24*X23)+H23)</f>
        <v>0.92783505154639168</v>
      </c>
      <c r="AE23" s="138">
        <f>(E23*(1-U23))*($D$63/3600)</f>
        <v>0</v>
      </c>
      <c r="AF23" s="138">
        <f>(E23-S23)*($D$63/3600)</f>
        <v>0</v>
      </c>
      <c r="AG23" s="54">
        <f t="shared" si="9"/>
        <v>195.26081432864748</v>
      </c>
      <c r="AH23" s="37">
        <f t="shared" si="38"/>
        <v>0.69646535485934513</v>
      </c>
      <c r="AI23" s="4">
        <f>AH23*1000000/(F23*1000)</f>
        <v>928.62047314579354</v>
      </c>
      <c r="AJ23" s="55">
        <f t="shared" si="10"/>
        <v>34.385422887531782</v>
      </c>
      <c r="AK23" s="183">
        <f>LOOKUP($AJ23,Pipes!$D$4:$D$16,Pipes!$D$4:$D$16)</f>
        <v>32.6</v>
      </c>
      <c r="AL23" s="60">
        <f>LOOKUP(AK23,Pipes!$D$4:$D$16,Pipes!$B$4:$B$16)</f>
        <v>35</v>
      </c>
      <c r="AM23" s="22" t="str">
        <f>LOOKUP($AK23,Pipes!$D$4:$D$16,Pipes!$E$4:$E$16)</f>
        <v>Copper</v>
      </c>
      <c r="AN23" s="63">
        <f>LOOKUP($AK23,Pipes!$D$4:$D$16,Pipes!$F$4:$F$16)</f>
        <v>140</v>
      </c>
      <c r="AO23" s="2">
        <f>POWER(100/AN23,1.852)*POWER(AH23*15.852,1.852)/POWER($AK23*0.03937,4.8655)*0.2083*304.8*3.28</f>
        <v>2832.8070073767867</v>
      </c>
      <c r="AP23" s="2">
        <f t="shared" si="11"/>
        <v>27.78983674236628</v>
      </c>
      <c r="AQ23" s="2">
        <f>+AO23*I23/100</f>
        <v>113.31228029507147</v>
      </c>
      <c r="AR23" s="4">
        <f t="shared" si="12"/>
        <v>1.1115934696946512</v>
      </c>
      <c r="AS23" s="4">
        <f t="shared" si="13"/>
        <v>277.89836742366282</v>
      </c>
      <c r="AT23" s="22">
        <f>($D$78*J23*AK23/1000)+($D$80*K23*AK23/1000)+($D$76*L23*AK23/1000)+($D$77*M23*AK23/1000)</f>
        <v>0.65200000000000002</v>
      </c>
      <c r="AU23" s="4">
        <f t="shared" si="14"/>
        <v>0.18118973556022816</v>
      </c>
      <c r="AV23" s="31">
        <f t="shared" si="15"/>
        <v>1.2927832052548793</v>
      </c>
      <c r="AW23" s="50">
        <f t="shared" si="16"/>
        <v>6.534700036904764E-3</v>
      </c>
      <c r="AX23" s="65">
        <f t="shared" si="17"/>
        <v>834.68904709999993</v>
      </c>
      <c r="AY23" s="101">
        <f>I23*AX23/1000</f>
        <v>3.3387561883999997</v>
      </c>
      <c r="AZ23" s="31">
        <f>AH23*1000/$AX23</f>
        <v>0.83440097516447354</v>
      </c>
      <c r="BA23" s="4">
        <f>AA23*1000/AX23</f>
        <v>0.32518525596041853</v>
      </c>
      <c r="BB23" s="31">
        <f>SQRT(($Z23*$AZ23*$AZ23)+((1-$Z23) * $BA23*$BA23))</f>
        <v>0.35309938885784919</v>
      </c>
      <c r="BC23" s="54">
        <f t="shared" si="18"/>
        <v>10.016268565199999</v>
      </c>
      <c r="BD23" s="54">
        <f t="shared" si="19"/>
        <v>40.307479345200001</v>
      </c>
      <c r="BE23" s="188">
        <f>LOOKUP($AK23,Pipes!$D$4:$D$16,Pipes!$N$4:$N$16)</f>
        <v>0.15825093627310494</v>
      </c>
      <c r="BF23" s="124">
        <v>25</v>
      </c>
      <c r="BG23" s="138">
        <f t="shared" si="33"/>
        <v>90</v>
      </c>
      <c r="BH23" s="138">
        <f t="shared" si="34"/>
        <v>65</v>
      </c>
      <c r="BI23" s="193">
        <f t="shared" si="35"/>
        <v>65</v>
      </c>
      <c r="BJ23" s="138">
        <f>BE23*I23*(BG23-BF23)/1000</f>
        <v>4.1145243431007283E-2</v>
      </c>
      <c r="BK23" s="138">
        <f>BE23*I23*(BH23-BF23)/1000</f>
        <v>2.532014980369679E-2</v>
      </c>
      <c r="BL23" s="138">
        <f>BE23*I23*(BI23-BF23)/1000</f>
        <v>2.532014980369679E-2</v>
      </c>
      <c r="BM23" s="138">
        <f t="shared" si="20"/>
        <v>3.7867954867394245</v>
      </c>
      <c r="BN23" s="138">
        <f t="shared" si="21"/>
        <v>0.2532014980369679</v>
      </c>
      <c r="BO23" s="138">
        <f t="shared" si="22"/>
        <v>0.41145243431007283</v>
      </c>
      <c r="BP23" s="138">
        <f t="shared" si="23"/>
        <v>0.2532014980369679</v>
      </c>
      <c r="BQ23" s="195">
        <v>0.02</v>
      </c>
      <c r="BR23" s="199">
        <f t="shared" si="36"/>
        <v>0.32219178082191779</v>
      </c>
      <c r="BS23" s="199">
        <f t="shared" si="37"/>
        <v>0.65780821917808219</v>
      </c>
      <c r="BT23" s="200">
        <f t="shared" si="24"/>
        <v>3.0418864901153538E-2</v>
      </c>
      <c r="BU23" s="41">
        <f>BT23*N23</f>
        <v>0.30418864901153536</v>
      </c>
      <c r="BV23" s="37">
        <f>1000*BT23/I23</f>
        <v>7.6047162252883842</v>
      </c>
      <c r="BW23" s="50">
        <f t="shared" si="25"/>
        <v>1.0544327292679491E-2</v>
      </c>
      <c r="BX23" s="51">
        <f>R23*1000/(4200*($D$52-$D$53))</f>
        <v>0.73153870015157396</v>
      </c>
      <c r="BY23" s="4">
        <f t="shared" si="26"/>
        <v>3102.6627567619307</v>
      </c>
      <c r="BZ23" s="4">
        <f t="shared" si="27"/>
        <v>30.437121643834544</v>
      </c>
      <c r="CA23" s="4">
        <f t="shared" si="28"/>
        <v>124.10651027047723</v>
      </c>
      <c r="CB23" s="4">
        <f t="shared" si="29"/>
        <v>1.2174848657533817</v>
      </c>
      <c r="CC23" s="4">
        <f t="shared" si="30"/>
        <v>304.37121643834541</v>
      </c>
      <c r="CD23" s="4">
        <f t="shared" si="31"/>
        <v>0.19845003311780121</v>
      </c>
      <c r="CE23" s="31">
        <f t="shared" si="32"/>
        <v>1.4159348988711828</v>
      </c>
      <c r="CF23" s="31">
        <f>$Y23*1000/$AX23</f>
        <v>0.56341326186412466</v>
      </c>
      <c r="CG23" s="37">
        <v>0</v>
      </c>
      <c r="CH23" s="31">
        <f>SQRT(($Z23*$CF23*$CF23)+((1-$Z23) * $CG23*$CG23))</f>
        <v>0.10088874118739243</v>
      </c>
      <c r="CI23" s="73">
        <f>LOOKUP($AK23,Pipes!$D$4:$D$16,Pipes!$I$4:$I$16)</f>
        <v>10.979999999999999</v>
      </c>
      <c r="CJ23" s="5">
        <f>CI23*O23</f>
        <v>439.19999999999993</v>
      </c>
      <c r="CK23" s="22"/>
      <c r="CL23" s="2"/>
    </row>
    <row r="24" spans="1:90" ht="12.75" customHeight="1">
      <c r="A24" s="1"/>
      <c r="B24" s="17" t="s">
        <v>192</v>
      </c>
      <c r="C24" s="17" t="s">
        <v>193</v>
      </c>
      <c r="D24" s="2" t="s">
        <v>101</v>
      </c>
      <c r="E24" s="8">
        <v>12</v>
      </c>
      <c r="F24" s="209">
        <f>Summary!$C$22</f>
        <v>0.75</v>
      </c>
      <c r="G24" s="2">
        <f>$D$55*E24</f>
        <v>36</v>
      </c>
      <c r="H24" s="3">
        <f>(((E24*$D$59)+($D$60*G24))*4200*$D$61)/(1000*60*60)</f>
        <v>53.2</v>
      </c>
      <c r="I24" s="20">
        <v>4</v>
      </c>
      <c r="J24" s="8"/>
      <c r="K24" s="8"/>
      <c r="L24" s="8"/>
      <c r="M24" s="8">
        <v>1</v>
      </c>
      <c r="N24" s="20">
        <v>10</v>
      </c>
      <c r="O24" s="2">
        <f t="shared" si="1"/>
        <v>40</v>
      </c>
      <c r="P24" s="3">
        <f>(1.19*E24) + (18.8*POWER(E24,0.5)) + 17.6</f>
        <v>97.005110364589797</v>
      </c>
      <c r="Q24" s="52">
        <f>P24/($R$29*E24)</f>
        <v>0.17963909326775887</v>
      </c>
      <c r="R24" s="3">
        <f>Q24*$R$29*E24</f>
        <v>97.005110364589797</v>
      </c>
      <c r="S24" s="22">
        <v>3</v>
      </c>
      <c r="T24" s="22">
        <f t="shared" si="2"/>
        <v>8.0837591970491491</v>
      </c>
      <c r="U24" s="2">
        <v>0.95</v>
      </c>
      <c r="V24" s="3">
        <f>U24*$D$49*E24</f>
        <v>34.199999999999996</v>
      </c>
      <c r="W24" s="3">
        <f t="shared" si="3"/>
        <v>8.5499999999999989</v>
      </c>
      <c r="X24" s="3">
        <f t="shared" si="4"/>
        <v>25.65</v>
      </c>
      <c r="Y24" s="4">
        <f t="shared" si="5"/>
        <v>0.32994935498159794</v>
      </c>
      <c r="Z24" s="53">
        <f>((H24/R24))/24</f>
        <v>2.2851029789414334E-2</v>
      </c>
      <c r="AA24" s="4">
        <f t="shared" si="6"/>
        <v>0.13571428571428568</v>
      </c>
      <c r="AB24" s="4">
        <f t="shared" si="7"/>
        <v>0.10178571428571428</v>
      </c>
      <c r="AC24" s="53">
        <f t="shared" si="8"/>
        <v>0.23575966265249779</v>
      </c>
      <c r="AD24" s="53">
        <f>(24*X24)/((24*X24)+H24)</f>
        <v>0.92045454545454541</v>
      </c>
      <c r="AE24" s="138">
        <f>(E24*(1-U24))*($D$63/3600)</f>
        <v>0</v>
      </c>
      <c r="AF24" s="138">
        <f>(E24-S24)*($D$63/3600)</f>
        <v>0</v>
      </c>
      <c r="AG24" s="54">
        <f t="shared" si="9"/>
        <v>122.6551103645898</v>
      </c>
      <c r="AH24" s="37">
        <f t="shared" si="38"/>
        <v>0.4317350692673122</v>
      </c>
      <c r="AI24" s="4">
        <f>AH24*1000000/(F24*1000)</f>
        <v>575.64675902308295</v>
      </c>
      <c r="AJ24" s="55">
        <f t="shared" si="10"/>
        <v>27.072806217163436</v>
      </c>
      <c r="AK24" s="183">
        <f>LOOKUP($AJ24,Pipes!$D$4:$D$16,Pipes!$D$4:$D$16)</f>
        <v>26</v>
      </c>
      <c r="AL24" s="60">
        <f>LOOKUP(AK24,Pipes!$D$4:$D$16,Pipes!$B$4:$B$16)</f>
        <v>28</v>
      </c>
      <c r="AM24" s="22" t="str">
        <f>LOOKUP($AK24,Pipes!$D$4:$D$16,Pipes!$E$4:$E$16)</f>
        <v>Copper</v>
      </c>
      <c r="AN24" s="63">
        <f>LOOKUP($AK24,Pipes!$D$4:$D$16,Pipes!$F$4:$F$16)</f>
        <v>140</v>
      </c>
      <c r="AO24" s="2">
        <f>POWER(100/AN24,1.852)*POWER(AH24*15.852,1.852)/POWER($AK24*0.03937,4.8655)*0.2083*304.8*3.28</f>
        <v>3512.3434805259681</v>
      </c>
      <c r="AP24" s="2">
        <f t="shared" si="11"/>
        <v>34.456089543959749</v>
      </c>
      <c r="AQ24" s="2">
        <f>+AO24*I24/100</f>
        <v>140.49373922103871</v>
      </c>
      <c r="AR24" s="4">
        <f t="shared" si="12"/>
        <v>1.3782435817583898</v>
      </c>
      <c r="AS24" s="4">
        <f t="shared" si="13"/>
        <v>344.56089543959746</v>
      </c>
      <c r="AT24" s="22">
        <f>($D$78*J24*AK24/1000)+($D$80*K24*AK24/1000)+($D$76*L24*AK24/1000)+($D$77*M24*AK24/1000)</f>
        <v>1.56</v>
      </c>
      <c r="AU24" s="4">
        <f t="shared" si="14"/>
        <v>0.53751499688577198</v>
      </c>
      <c r="AV24" s="31">
        <f t="shared" si="15"/>
        <v>1.9157585786441618</v>
      </c>
      <c r="AW24" s="50">
        <f t="shared" si="16"/>
        <v>9.6836867958061471E-3</v>
      </c>
      <c r="AX24" s="65">
        <f t="shared" si="17"/>
        <v>530.92871000000002</v>
      </c>
      <c r="AY24" s="101">
        <f>I24*AX24/1000</f>
        <v>2.1237148399999999</v>
      </c>
      <c r="AZ24" s="31">
        <f>AH24*1000/$AX24</f>
        <v>0.81316956709180821</v>
      </c>
      <c r="BA24" s="4">
        <f>AA24*1000/AX24</f>
        <v>0.25561677708912306</v>
      </c>
      <c r="BB24" s="31">
        <f>SQRT(($Z24*$AZ24*$AZ24)+((1-$Z24) * $BA24*$BA24))</f>
        <v>0.28099283843421713</v>
      </c>
      <c r="BC24" s="54">
        <f t="shared" si="18"/>
        <v>6.3711445199999996</v>
      </c>
      <c r="BD24" s="54">
        <f t="shared" si="19"/>
        <v>30.29121078</v>
      </c>
      <c r="BE24" s="188">
        <f>LOOKUP($AK24,Pipes!$D$4:$D$16,Pipes!$N$4:$N$16)</f>
        <v>0.14056034796561412</v>
      </c>
      <c r="BF24" s="124">
        <v>25</v>
      </c>
      <c r="BG24" s="138">
        <f t="shared" si="33"/>
        <v>90</v>
      </c>
      <c r="BH24" s="138">
        <f t="shared" si="34"/>
        <v>65</v>
      </c>
      <c r="BI24" s="193">
        <f t="shared" si="35"/>
        <v>65</v>
      </c>
      <c r="BJ24" s="138">
        <f>BE24*I24*(BG24-BF24)/1000</f>
        <v>3.6545690471059669E-2</v>
      </c>
      <c r="BK24" s="138">
        <f>BE24*I24*(BH24-BF24)/1000</f>
        <v>2.248965567449826E-2</v>
      </c>
      <c r="BL24" s="138">
        <f>BE24*I24*(BI24-BF24)/1000</f>
        <v>2.248965567449826E-2</v>
      </c>
      <c r="BM24" s="138">
        <f t="shared" si="20"/>
        <v>2.7118571644395488</v>
      </c>
      <c r="BN24" s="138">
        <f t="shared" si="21"/>
        <v>0.2248965567449826</v>
      </c>
      <c r="BO24" s="138">
        <f t="shared" si="22"/>
        <v>0.36545690471059666</v>
      </c>
      <c r="BP24" s="138">
        <f t="shared" si="23"/>
        <v>0.2248965567449826</v>
      </c>
      <c r="BQ24" s="195">
        <v>0.03</v>
      </c>
      <c r="BR24" s="199">
        <f t="shared" si="36"/>
        <v>0.31890410958904108</v>
      </c>
      <c r="BS24" s="199">
        <f t="shared" si="37"/>
        <v>0.65109589041095894</v>
      </c>
      <c r="BT24" s="200">
        <f t="shared" si="24"/>
        <v>2.6972182935648258E-2</v>
      </c>
      <c r="BU24" s="41">
        <f>BT24*N24</f>
        <v>0.26972182935648259</v>
      </c>
      <c r="BV24" s="37">
        <f>1000*BT24/I24</f>
        <v>6.743045733912064</v>
      </c>
      <c r="BW24" s="50">
        <f t="shared" si="25"/>
        <v>9.3495771652121994E-3</v>
      </c>
      <c r="BX24" s="51">
        <f>R24*1000/(4200*($D$52-$D$53))</f>
        <v>0.51325455219359684</v>
      </c>
      <c r="BY24" s="4">
        <f t="shared" si="26"/>
        <v>4838.5012093950427</v>
      </c>
      <c r="BZ24" s="4">
        <f t="shared" si="27"/>
        <v>47.465696864165373</v>
      </c>
      <c r="CA24" s="4">
        <f t="shared" si="28"/>
        <v>193.54004837580172</v>
      </c>
      <c r="CB24" s="4">
        <f t="shared" si="29"/>
        <v>1.898627874566615</v>
      </c>
      <c r="CC24" s="4">
        <f t="shared" si="30"/>
        <v>474.65696864165375</v>
      </c>
      <c r="CD24" s="4">
        <f t="shared" si="31"/>
        <v>0.7404648710809798</v>
      </c>
      <c r="CE24" s="31">
        <f t="shared" si="32"/>
        <v>2.639092745647595</v>
      </c>
      <c r="CF24" s="31">
        <f>$Y24*1000/$AX24</f>
        <v>0.62145698427496587</v>
      </c>
      <c r="CG24" s="37">
        <v>0</v>
      </c>
      <c r="CH24" s="31">
        <f>SQRT(($Z24*$CF24*$CF24)+((1-$Z24) * $CG24*$CG24))</f>
        <v>9.3942899743494498E-2</v>
      </c>
      <c r="CI24" s="73">
        <f>LOOKUP($AK24,Pipes!$D$4:$D$16,Pipes!$I$4:$I$16)</f>
        <v>5.7133333333333338</v>
      </c>
      <c r="CJ24" s="5">
        <f>CI24*O24</f>
        <v>228.53333333333336</v>
      </c>
      <c r="CK24" s="22"/>
      <c r="CL24" s="2"/>
    </row>
    <row r="25" spans="1:90" ht="12.75" customHeight="1">
      <c r="A25" s="1"/>
      <c r="B25" s="17" t="s">
        <v>194</v>
      </c>
      <c r="C25" s="1" t="s">
        <v>195</v>
      </c>
      <c r="D25" s="8" t="s">
        <v>196</v>
      </c>
      <c r="E25" s="8">
        <v>6</v>
      </c>
      <c r="F25" s="209">
        <f>Summary!$C$22</f>
        <v>0.75</v>
      </c>
      <c r="G25" s="2">
        <f>$D$55*E25</f>
        <v>18</v>
      </c>
      <c r="H25" s="3">
        <f>(((E25*$D$59)+($D$60*G25))*4200*$D$61)/(1000*60*60)</f>
        <v>26.6</v>
      </c>
      <c r="I25" s="18">
        <v>10</v>
      </c>
      <c r="J25" s="2"/>
      <c r="K25" s="2"/>
      <c r="L25" s="8">
        <v>1</v>
      </c>
      <c r="M25" s="2"/>
      <c r="N25" s="20">
        <v>80</v>
      </c>
      <c r="O25" s="2">
        <f t="shared" si="1"/>
        <v>800</v>
      </c>
      <c r="P25" s="3">
        <f>(1.19*E25) + (18.8*POWER(E25,0.5)) + 17.6</f>
        <v>70.790407164323739</v>
      </c>
      <c r="Q25" s="102">
        <v>0.35</v>
      </c>
      <c r="R25" s="3">
        <f>Q25*$R$29*E25</f>
        <v>94.499999999999986</v>
      </c>
      <c r="S25" s="22">
        <v>3</v>
      </c>
      <c r="T25" s="22">
        <f t="shared" si="2"/>
        <v>7.8749999999999991</v>
      </c>
      <c r="U25" s="2">
        <v>1</v>
      </c>
      <c r="V25" s="3">
        <f>U25*$D$49*E25</f>
        <v>18</v>
      </c>
      <c r="W25" s="3">
        <f t="shared" si="3"/>
        <v>9</v>
      </c>
      <c r="X25" s="3">
        <f t="shared" si="4"/>
        <v>9</v>
      </c>
      <c r="Y25" s="4">
        <f t="shared" si="5"/>
        <v>0.3214285714285714</v>
      </c>
      <c r="Z25" s="53">
        <f>((H25/R25))/24</f>
        <v>1.1728395061728398E-2</v>
      </c>
      <c r="AA25" s="4">
        <f t="shared" si="6"/>
        <v>7.1428571428571425E-2</v>
      </c>
      <c r="AB25" s="4">
        <f t="shared" si="7"/>
        <v>3.5714285714285712E-2</v>
      </c>
      <c r="AC25" s="53">
        <f t="shared" si="8"/>
        <v>0.1</v>
      </c>
      <c r="AD25" s="53">
        <f>(24*X25)/((24*X25)+H25)</f>
        <v>0.8903544929925804</v>
      </c>
      <c r="AE25" s="138">
        <f>(E25*(1-U25))*($D$63/3600)</f>
        <v>0</v>
      </c>
      <c r="AF25" s="138">
        <f>(E25-S25)*($D$63/3600)</f>
        <v>0</v>
      </c>
      <c r="AG25" s="54">
        <f t="shared" si="9"/>
        <v>103.49999999999999</v>
      </c>
      <c r="AH25" s="37">
        <f t="shared" si="38"/>
        <v>0.3571428571428571</v>
      </c>
      <c r="AI25" s="4">
        <f>AH25*1000000/(F25*1000)</f>
        <v>476.19047619047615</v>
      </c>
      <c r="AJ25" s="55">
        <f t="shared" si="10"/>
        <v>24.62326252217515</v>
      </c>
      <c r="AK25" s="183">
        <f>LOOKUP($AJ25,Pipes!$D$4:$D$16,Pipes!$D$4:$D$16)</f>
        <v>20</v>
      </c>
      <c r="AL25" s="60">
        <f>LOOKUP(AK25,Pipes!$D$4:$D$16,Pipes!$B$4:$B$16)</f>
        <v>22</v>
      </c>
      <c r="AM25" s="22" t="str">
        <f>LOOKUP($AK25,Pipes!$D$4:$D$16,Pipes!$E$4:$E$16)</f>
        <v>Copper</v>
      </c>
      <c r="AN25" s="63">
        <f>LOOKUP($AK25,Pipes!$D$4:$D$16,Pipes!$F$4:$F$16)</f>
        <v>140</v>
      </c>
      <c r="AO25" s="2">
        <f>POWER(100/AN25,1.852)*POWER(AH25*15.852,1.852)/POWER($AK25*0.03937,4.8655)*0.2083*304.8*3.28</f>
        <v>8859.9076793604418</v>
      </c>
      <c r="AP25" s="2">
        <f t="shared" si="11"/>
        <v>86.915694334525938</v>
      </c>
      <c r="AQ25" s="2">
        <f>+AO25*I25/100</f>
        <v>885.99076793604411</v>
      </c>
      <c r="AR25" s="4">
        <f t="shared" si="12"/>
        <v>8.6915694334525924</v>
      </c>
      <c r="AS25" s="4">
        <f>AR25*1000/I25</f>
        <v>869.15694334525926</v>
      </c>
      <c r="AT25" s="22">
        <f>($D$78*J25*AK25/1000)+($D$80*K25*AK25/1000)+($D$76*L25*AK25/1000)+($D$77*M25*AK25/1000)</f>
        <v>0.4</v>
      </c>
      <c r="AU25" s="4">
        <f t="shared" ref="AU25:AU28" si="39">AT25*AS25/1000</f>
        <v>0.34766277733810375</v>
      </c>
      <c r="AV25" s="31">
        <f t="shared" si="15"/>
        <v>9.0392322107906953</v>
      </c>
      <c r="AW25" s="50">
        <f t="shared" si="16"/>
        <v>4.5691087895745809E-2</v>
      </c>
      <c r="AX25" s="65">
        <f t="shared" si="17"/>
        <v>314.15899999999999</v>
      </c>
      <c r="AY25" s="101">
        <f>I25*AX25/1000</f>
        <v>3.1415900000000003</v>
      </c>
      <c r="AZ25" s="31">
        <f>AH25*1000/$AX25</f>
        <v>1.1368219823174162</v>
      </c>
      <c r="BA25" s="4">
        <f>AA25*1000/AX25</f>
        <v>0.22736439646348325</v>
      </c>
      <c r="BB25" s="31">
        <f>SQRT(($Z25*$AZ25*$AZ25)+((1-$Z25) * $BA25*$BA25))</f>
        <v>0.25738226936547259</v>
      </c>
      <c r="BC25" s="54">
        <f t="shared" si="18"/>
        <v>9.4247700000000005</v>
      </c>
      <c r="BD25" s="54">
        <f t="shared" si="19"/>
        <v>23.920066259999999</v>
      </c>
      <c r="BE25" s="188">
        <f>LOOKUP($AK25,Pipes!$D$4:$D$16,Pipes!$N$4:$N$16)</f>
        <v>0.12471090605951345</v>
      </c>
      <c r="BF25" s="124">
        <v>25</v>
      </c>
      <c r="BG25" s="138">
        <f t="shared" si="33"/>
        <v>90</v>
      </c>
      <c r="BH25" s="138">
        <f t="shared" si="34"/>
        <v>65</v>
      </c>
      <c r="BI25" s="193">
        <f>MAX(BF25,$D$62+5)</f>
        <v>30</v>
      </c>
      <c r="BJ25" s="138">
        <f>BE25*I25*(BG25-BF25)/1000</f>
        <v>8.1062088938683746E-2</v>
      </c>
      <c r="BK25" s="138">
        <f>BE25*I25*(BH25-BF25)/1000</f>
        <v>4.9884362423805381E-2</v>
      </c>
      <c r="BL25" s="138">
        <f>BE25*I25*(BI25-BF25)/1000</f>
        <v>6.2355453029756727E-3</v>
      </c>
      <c r="BM25" s="138">
        <f t="shared" si="20"/>
        <v>1.8085832138403057</v>
      </c>
      <c r="BN25" s="138">
        <f t="shared" si="21"/>
        <v>0.49884362423805384</v>
      </c>
      <c r="BO25" s="138">
        <f t="shared" si="22"/>
        <v>6.4849671150946993</v>
      </c>
      <c r="BP25" s="138">
        <f t="shared" si="23"/>
        <v>3.9907489939044307</v>
      </c>
      <c r="BQ25" s="195">
        <v>0.1</v>
      </c>
      <c r="BR25" s="199">
        <f t="shared" si="36"/>
        <v>0.29589041095890412</v>
      </c>
      <c r="BS25" s="199">
        <f t="shared" si="37"/>
        <v>0.60410958904109591</v>
      </c>
      <c r="BT25" s="200">
        <f t="shared" si="24"/>
        <v>5.474467102297409E-2</v>
      </c>
      <c r="BU25" s="41">
        <f>BT25*N25</f>
        <v>4.3795736818379272</v>
      </c>
      <c r="BV25" s="37">
        <f>1000*BT25/I25</f>
        <v>5.4744671022974085</v>
      </c>
      <c r="BW25" s="50">
        <f t="shared" si="25"/>
        <v>0.15181256254553158</v>
      </c>
      <c r="BX25" s="51">
        <f>R25*1000/(4200*($D$52-$D$53))</f>
        <v>0.49999999999999994</v>
      </c>
      <c r="BY25" s="4">
        <f t="shared" si="26"/>
        <v>16521.836444709268</v>
      </c>
      <c r="BZ25" s="4">
        <f t="shared" si="27"/>
        <v>162.07921552259793</v>
      </c>
      <c r="CA25" s="4">
        <f t="shared" si="28"/>
        <v>1652.183644470927</v>
      </c>
      <c r="CB25" s="4">
        <f t="shared" si="29"/>
        <v>16.207921552259794</v>
      </c>
      <c r="CC25" s="4">
        <f t="shared" si="30"/>
        <v>1620.7921552259793</v>
      </c>
      <c r="CD25" s="4">
        <f t="shared" si="31"/>
        <v>0.64831686209039174</v>
      </c>
      <c r="CE25" s="31">
        <f t="shared" si="32"/>
        <v>16.856238414350187</v>
      </c>
      <c r="CF25" s="31">
        <f>$Y25*1000/$AX25</f>
        <v>1.0231397840856744</v>
      </c>
      <c r="CG25" s="37">
        <v>0</v>
      </c>
      <c r="CH25" s="31">
        <f>SQRT(($Z25*$CF25*$CF25)+((1-$Z25) * $CG25*$CG25))</f>
        <v>0.11080370068305907</v>
      </c>
      <c r="CI25" s="73">
        <f>LOOKUP($AK25,Pipes!$D$4:$D$16,Pipes!$I$4:$I$16)</f>
        <v>4.4866666666666672</v>
      </c>
      <c r="CJ25" s="5">
        <f>CI25*O25</f>
        <v>3589.3333333333339</v>
      </c>
      <c r="CK25" s="22"/>
      <c r="CL25" s="2"/>
    </row>
    <row r="26" spans="1:90" ht="12.75" customHeight="1">
      <c r="A26" s="1"/>
      <c r="B26" s="17" t="s">
        <v>197</v>
      </c>
      <c r="C26" s="1" t="s">
        <v>195</v>
      </c>
      <c r="D26" s="8" t="s">
        <v>196</v>
      </c>
      <c r="E26" s="2">
        <v>4</v>
      </c>
      <c r="F26" s="209">
        <f>Summary!$C$22</f>
        <v>0.75</v>
      </c>
      <c r="G26" s="2">
        <f>$D$55*E26</f>
        <v>12</v>
      </c>
      <c r="H26" s="3">
        <f>(((E26*$D$59)+($D$60*G26))*4200*$D$61)/(1000*60*60)</f>
        <v>17.733333333333334</v>
      </c>
      <c r="I26" s="18">
        <v>6</v>
      </c>
      <c r="J26" s="8"/>
      <c r="K26" s="8"/>
      <c r="L26" s="8">
        <v>1</v>
      </c>
      <c r="M26" s="8"/>
      <c r="N26" s="20">
        <v>80</v>
      </c>
      <c r="O26" s="2">
        <f t="shared" si="1"/>
        <v>480</v>
      </c>
      <c r="P26" s="3">
        <f>(1.19*E26) + (18.8*POWER(E26,0.5)) + 17.6</f>
        <v>59.96</v>
      </c>
      <c r="Q26" s="102">
        <v>0.5</v>
      </c>
      <c r="R26" s="3">
        <f>Q26*$R$29*E26</f>
        <v>90</v>
      </c>
      <c r="S26" s="22">
        <v>2</v>
      </c>
      <c r="T26" s="22">
        <f t="shared" si="2"/>
        <v>7.5</v>
      </c>
      <c r="U26" s="2">
        <v>1</v>
      </c>
      <c r="V26" s="3">
        <f>U26*$D$49*E26</f>
        <v>12</v>
      </c>
      <c r="W26" s="3">
        <f t="shared" si="3"/>
        <v>6</v>
      </c>
      <c r="X26" s="3">
        <f t="shared" si="4"/>
        <v>6</v>
      </c>
      <c r="Y26" s="4">
        <f t="shared" si="5"/>
        <v>0.30612244897959184</v>
      </c>
      <c r="Z26" s="53">
        <f>((H26/R26))/24</f>
        <v>8.209876543209876E-3</v>
      </c>
      <c r="AA26" s="4">
        <f t="shared" si="6"/>
        <v>4.7619047619047616E-2</v>
      </c>
      <c r="AB26" s="4">
        <f t="shared" si="7"/>
        <v>2.3809523809523808E-2</v>
      </c>
      <c r="AC26" s="53">
        <f t="shared" si="8"/>
        <v>7.2164948453608241E-2</v>
      </c>
      <c r="AD26" s="53">
        <f>(24*X26)/((24*X26)+H26)</f>
        <v>0.89035449299258029</v>
      </c>
      <c r="AE26" s="138">
        <f>(E26*(1-U26))*($D$63/3600)</f>
        <v>0</v>
      </c>
      <c r="AF26" s="138">
        <f>(E26-S26)*($D$63/3600)</f>
        <v>0</v>
      </c>
      <c r="AG26" s="54">
        <f t="shared" si="9"/>
        <v>96</v>
      </c>
      <c r="AH26" s="37">
        <f t="shared" si="38"/>
        <v>0.32993197278911568</v>
      </c>
      <c r="AI26" s="4">
        <f>AH26*1000000/(F26*1000)</f>
        <v>439.90929705215422</v>
      </c>
      <c r="AJ26" s="55">
        <f t="shared" si="10"/>
        <v>23.666651351816842</v>
      </c>
      <c r="AK26" s="183">
        <f>LOOKUP($AJ26,Pipes!$D$4:$D$16,Pipes!$D$4:$D$16)</f>
        <v>20</v>
      </c>
      <c r="AL26" s="60">
        <f>LOOKUP(AK26,Pipes!$D$4:$D$16,Pipes!$B$4:$B$16)</f>
        <v>22</v>
      </c>
      <c r="AM26" s="22" t="str">
        <f>LOOKUP($AK26,Pipes!$D$4:$D$16,Pipes!$E$4:$E$16)</f>
        <v>Copper</v>
      </c>
      <c r="AN26" s="63">
        <f>LOOKUP($AK26,Pipes!$D$4:$D$16,Pipes!$F$4:$F$16)</f>
        <v>140</v>
      </c>
      <c r="AO26" s="2">
        <f>POWER(100/AN26,1.852)*POWER(AH26*15.852,1.852)/POWER($AK26*0.03937,4.8655)*0.2083*304.8*3.28</f>
        <v>7650.4655968710231</v>
      </c>
      <c r="AP26" s="2">
        <f t="shared" si="11"/>
        <v>75.051067505304744</v>
      </c>
      <c r="AQ26" s="2">
        <f>+AO26*I26/100</f>
        <v>459.02793581226143</v>
      </c>
      <c r="AR26" s="4">
        <f t="shared" si="12"/>
        <v>4.5030640503182848</v>
      </c>
      <c r="AS26" s="4">
        <f>AR26*1000/I26</f>
        <v>750.51067505304752</v>
      </c>
      <c r="AT26" s="22">
        <f>($D$78*J26*AK26/1000)+($D$80*K26*AK26/1000)+($D$76*L26*AK26/1000)+($D$77*M26*AK26/1000)</f>
        <v>0.4</v>
      </c>
      <c r="AU26" s="4">
        <f t="shared" si="39"/>
        <v>0.30020427002121902</v>
      </c>
      <c r="AV26" s="31">
        <f t="shared" si="15"/>
        <v>4.8032683203395035</v>
      </c>
      <c r="AW26" s="50">
        <f t="shared" si="16"/>
        <v>2.4279335887564951E-2</v>
      </c>
      <c r="AX26" s="65">
        <f t="shared" si="17"/>
        <v>314.15899999999999</v>
      </c>
      <c r="AY26" s="101">
        <f>I26*AX26/1000</f>
        <v>1.884954</v>
      </c>
      <c r="AZ26" s="31">
        <f>AH26*1000/$AX26</f>
        <v>1.0502069741408513</v>
      </c>
      <c r="BA26" s="4">
        <f>AA26*1000/AX26</f>
        <v>0.1515762643089888</v>
      </c>
      <c r="BB26" s="31">
        <f>SQRT(($Z26*$AZ26*$AZ26)+((1-$Z26) * $BA26*$BA26))</f>
        <v>0.17844241824405771</v>
      </c>
      <c r="BC26" s="54">
        <f t="shared" si="18"/>
        <v>5.6548619999999996</v>
      </c>
      <c r="BD26" s="54">
        <f t="shared" si="19"/>
        <v>14.495296259999998</v>
      </c>
      <c r="BE26" s="188">
        <f>LOOKUP($AK26,Pipes!$D$4:$D$16,Pipes!$N$4:$N$16)</f>
        <v>0.12471090605951345</v>
      </c>
      <c r="BF26" s="124">
        <v>25</v>
      </c>
      <c r="BG26" s="138">
        <f t="shared" si="33"/>
        <v>90</v>
      </c>
      <c r="BH26" s="138">
        <f t="shared" si="34"/>
        <v>65</v>
      </c>
      <c r="BI26" s="193">
        <f t="shared" ref="BI26:BI28" si="40">MAX(BF26,$D$62+5)</f>
        <v>30</v>
      </c>
      <c r="BJ26" s="138">
        <f>BE26*I26*(BG26-BF26)/1000</f>
        <v>4.8637253363210245E-2</v>
      </c>
      <c r="BK26" s="138">
        <f>BE26*I26*(BH26-BF26)/1000</f>
        <v>2.9930617454283225E-2</v>
      </c>
      <c r="BL26" s="138">
        <f>BE26*I26*(BI26-BF26)/1000</f>
        <v>3.7413271817854032E-3</v>
      </c>
      <c r="BM26" s="138">
        <f t="shared" si="20"/>
        <v>1.8085832138403057</v>
      </c>
      <c r="BN26" s="138">
        <f t="shared" si="21"/>
        <v>0.29930617454283226</v>
      </c>
      <c r="BO26" s="138">
        <f t="shared" si="22"/>
        <v>3.8909802690568194</v>
      </c>
      <c r="BP26" s="138">
        <f t="shared" si="23"/>
        <v>2.3944493963426581</v>
      </c>
      <c r="BQ26" s="195">
        <v>0.15</v>
      </c>
      <c r="BR26" s="199">
        <f t="shared" si="36"/>
        <v>0.27945205479452051</v>
      </c>
      <c r="BS26" s="199">
        <f t="shared" si="37"/>
        <v>0.57054794520547947</v>
      </c>
      <c r="BT26" s="200">
        <f t="shared" si="24"/>
        <v>3.1229831756451172E-2</v>
      </c>
      <c r="BU26" s="41">
        <f>BT26*N26</f>
        <v>2.4983865405160937</v>
      </c>
      <c r="BV26" s="37">
        <f>1000*BT26/I26</f>
        <v>5.2049719594085291</v>
      </c>
      <c r="BW26" s="50">
        <f t="shared" si="25"/>
        <v>8.6603512236342314E-2</v>
      </c>
      <c r="BX26" s="51">
        <f>R26*1000/(4200*($D$52-$D$53))</f>
        <v>0.47619047619047616</v>
      </c>
      <c r="BY26" s="4">
        <f t="shared" si="26"/>
        <v>15094.395904872472</v>
      </c>
      <c r="BZ26" s="4">
        <f t="shared" si="27"/>
        <v>148.07602382679895</v>
      </c>
      <c r="CA26" s="4">
        <f t="shared" si="28"/>
        <v>905.66375429234836</v>
      </c>
      <c r="CB26" s="4">
        <f t="shared" si="29"/>
        <v>8.8845614296079383</v>
      </c>
      <c r="CC26" s="4">
        <f t="shared" si="30"/>
        <v>1480.7602382679897</v>
      </c>
      <c r="CD26" s="4">
        <f t="shared" si="31"/>
        <v>0.59230409530719585</v>
      </c>
      <c r="CE26" s="31">
        <f t="shared" si="32"/>
        <v>9.4768655249151337</v>
      </c>
      <c r="CF26" s="31">
        <f>$Y26*1000/$AX26</f>
        <v>0.97441884198635687</v>
      </c>
      <c r="CG26" s="37">
        <v>0</v>
      </c>
      <c r="CH26" s="31">
        <f>SQRT(($Z26*$CF26*$CF26)+((1-$Z26) * $CG26*$CG26))</f>
        <v>8.829050205101141E-2</v>
      </c>
      <c r="CI26" s="73">
        <f>LOOKUP($AK26,Pipes!$D$4:$D$16,Pipes!$I$4:$I$16)</f>
        <v>4.4866666666666672</v>
      </c>
      <c r="CJ26" s="5">
        <f>CI26*O26</f>
        <v>2153.6000000000004</v>
      </c>
      <c r="CK26" s="22"/>
      <c r="CL26" s="2"/>
    </row>
    <row r="27" spans="1:90" ht="12.75" customHeight="1">
      <c r="A27" s="1"/>
      <c r="B27" s="17" t="s">
        <v>198</v>
      </c>
      <c r="C27" s="1" t="s">
        <v>195</v>
      </c>
      <c r="D27" s="8" t="s">
        <v>196</v>
      </c>
      <c r="E27" s="8">
        <v>2</v>
      </c>
      <c r="F27" s="209">
        <f>Summary!$C$22</f>
        <v>0.75</v>
      </c>
      <c r="G27" s="2">
        <f>$D$55*E27</f>
        <v>6</v>
      </c>
      <c r="H27" s="3">
        <f>(((E27*$D$59)+($D$60*G27))*4200*$D$61)/(1000*60*60)</f>
        <v>8.8666666666666671</v>
      </c>
      <c r="I27" s="18">
        <v>6</v>
      </c>
      <c r="J27" s="8"/>
      <c r="K27" s="8"/>
      <c r="L27" s="8"/>
      <c r="M27" s="8">
        <v>1</v>
      </c>
      <c r="N27" s="20">
        <v>80</v>
      </c>
      <c r="O27" s="2">
        <f t="shared" si="1"/>
        <v>480</v>
      </c>
      <c r="P27" s="3">
        <f>(1.19*E27) + (18.8*POWER(E27,0.5)) + 17.6</f>
        <v>46.567214972614195</v>
      </c>
      <c r="Q27" s="102">
        <v>0.8</v>
      </c>
      <c r="R27" s="3">
        <f>Q27*$R$29*E27</f>
        <v>72</v>
      </c>
      <c r="S27" s="22">
        <v>2</v>
      </c>
      <c r="T27" s="22">
        <f t="shared" si="2"/>
        <v>6</v>
      </c>
      <c r="U27" s="2">
        <v>1</v>
      </c>
      <c r="V27" s="3">
        <f>U27*$D$49*E27</f>
        <v>6</v>
      </c>
      <c r="W27" s="3">
        <f t="shared" si="3"/>
        <v>6</v>
      </c>
      <c r="X27" s="3">
        <f t="shared" si="4"/>
        <v>0</v>
      </c>
      <c r="Y27" s="4">
        <f t="shared" si="5"/>
        <v>0.24489795918367346</v>
      </c>
      <c r="Z27" s="53">
        <f>((H27/R27))/24</f>
        <v>5.1311728395061736E-3</v>
      </c>
      <c r="AA27" s="4">
        <f t="shared" si="6"/>
        <v>2.3809523809523808E-2</v>
      </c>
      <c r="AB27" s="4">
        <f t="shared" si="7"/>
        <v>0</v>
      </c>
      <c r="AC27" s="53">
        <f t="shared" si="8"/>
        <v>0</v>
      </c>
      <c r="AD27" s="53">
        <f>(24*X27)/((24*X27)+H27)</f>
        <v>0</v>
      </c>
      <c r="AE27" s="138">
        <f>(E27*(1-U27))*($D$63/3600)</f>
        <v>0</v>
      </c>
      <c r="AF27" s="138">
        <f>(E27-S27)*($D$63/3600)</f>
        <v>0</v>
      </c>
      <c r="AG27" s="3">
        <f t="shared" si="9"/>
        <v>72</v>
      </c>
      <c r="AH27" s="37">
        <f t="shared" si="38"/>
        <v>0.24489795918367346</v>
      </c>
      <c r="AI27" s="4">
        <f>AH27*1000000/(F27*1000)</f>
        <v>326.53061224489795</v>
      </c>
      <c r="AJ27" s="55">
        <f t="shared" si="10"/>
        <v>20.389998510238105</v>
      </c>
      <c r="AK27" s="183">
        <f>LOOKUP($AJ27,Pipes!$D$4:$D$16,Pipes!$D$4:$D$16)</f>
        <v>20</v>
      </c>
      <c r="AL27" s="60">
        <f>LOOKUP(AK27,Pipes!$D$4:$D$16,Pipes!$B$4:$B$16)</f>
        <v>22</v>
      </c>
      <c r="AM27" s="22" t="str">
        <f>LOOKUP($AK27,Pipes!$D$4:$D$16,Pipes!$E$4:$E$16)</f>
        <v>Copper</v>
      </c>
      <c r="AN27" s="63">
        <f>LOOKUP($AK27,Pipes!$D$4:$D$16,Pipes!$F$4:$F$16)</f>
        <v>140</v>
      </c>
      <c r="AO27" s="2">
        <f>POWER(100/AN27,1.852)*POWER(AH27*15.852,1.852)/POWER($AK27*0.03937,4.8655)*0.2083*304.8*3.28</f>
        <v>4405.2077850670948</v>
      </c>
      <c r="AP27" s="2">
        <f t="shared" si="11"/>
        <v>43.215088371508202</v>
      </c>
      <c r="AQ27" s="2">
        <f>+AO27*I27/100</f>
        <v>264.3124671040257</v>
      </c>
      <c r="AR27" s="4">
        <f t="shared" si="12"/>
        <v>2.5929053022904922</v>
      </c>
      <c r="AS27" s="4">
        <f>AR27*1000/I27</f>
        <v>432.15088371508205</v>
      </c>
      <c r="AT27" s="22">
        <f>($D$78*J27*AK27/1000)+($D$80*K27*AK27/1000)+($D$76*L27*AK27/1000)+($D$77*M27*AK27/1000)</f>
        <v>1.2</v>
      </c>
      <c r="AU27" s="4">
        <f t="shared" si="39"/>
        <v>0.51858106045809849</v>
      </c>
      <c r="AV27" s="31">
        <f t="shared" si="15"/>
        <v>3.1114863627485905</v>
      </c>
      <c r="AW27" s="50">
        <f t="shared" si="16"/>
        <v>1.5727795632581098E-2</v>
      </c>
      <c r="AX27" s="65">
        <f t="shared" si="17"/>
        <v>314.15899999999999</v>
      </c>
      <c r="AY27" s="101">
        <f>I27*AX27/1000</f>
        <v>1.884954</v>
      </c>
      <c r="AZ27" s="31">
        <f>AH27*1000/$AX27</f>
        <v>0.77953507358908536</v>
      </c>
      <c r="BA27" s="4">
        <f>AA27*1000/AX27</f>
        <v>7.5788132154494398E-2</v>
      </c>
      <c r="BB27" s="31">
        <f>SQRT(($Z27*$AZ27*$AZ27)+((1-$Z27) * $BA27*$BA27))</f>
        <v>9.3981133402546324E-2</v>
      </c>
      <c r="BC27" s="54">
        <f t="shared" si="18"/>
        <v>5.6548619999999996</v>
      </c>
      <c r="BD27" s="54">
        <f t="shared" si="19"/>
        <v>8.8404342599999985</v>
      </c>
      <c r="BE27" s="188">
        <f>LOOKUP($AK27,Pipes!$D$4:$D$16,Pipes!$N$4:$N$16)</f>
        <v>0.12471090605951345</v>
      </c>
      <c r="BF27" s="124">
        <v>25</v>
      </c>
      <c r="BG27" s="138">
        <f t="shared" si="33"/>
        <v>90</v>
      </c>
      <c r="BH27" s="138">
        <f t="shared" si="34"/>
        <v>65</v>
      </c>
      <c r="BI27" s="193">
        <f t="shared" si="40"/>
        <v>30</v>
      </c>
      <c r="BJ27" s="138">
        <f>BE27*I27*(BG27-BF27)/1000</f>
        <v>4.8637253363210245E-2</v>
      </c>
      <c r="BK27" s="138">
        <f>BE27*I27*(BH27-BF27)/1000</f>
        <v>2.9930617454283225E-2</v>
      </c>
      <c r="BL27" s="138">
        <f>BE27*I27*(BI27-BF27)/1000</f>
        <v>3.7413271817854032E-3</v>
      </c>
      <c r="BM27" s="138">
        <f t="shared" si="20"/>
        <v>1.8085832138403057</v>
      </c>
      <c r="BN27" s="138">
        <f t="shared" si="21"/>
        <v>0.29930617454283226</v>
      </c>
      <c r="BO27" s="138">
        <f t="shared" si="22"/>
        <v>3.8909802690568194</v>
      </c>
      <c r="BP27" s="138">
        <f t="shared" si="23"/>
        <v>2.3944493963426581</v>
      </c>
      <c r="BQ27" s="195">
        <v>0.2</v>
      </c>
      <c r="BR27" s="199">
        <f t="shared" si="36"/>
        <v>0.26301369863013696</v>
      </c>
      <c r="BS27" s="199">
        <f t="shared" si="37"/>
        <v>0.53698630136986303</v>
      </c>
      <c r="BT27" s="200">
        <f t="shared" si="24"/>
        <v>2.9612860899117889E-2</v>
      </c>
      <c r="BU27" s="41">
        <f>BT27*N27</f>
        <v>2.369028871929431</v>
      </c>
      <c r="BV27" s="37">
        <f>1000*BT27/I27</f>
        <v>4.9354768165196488</v>
      </c>
      <c r="BW27" s="50">
        <f t="shared" si="25"/>
        <v>8.2119486945365694E-2</v>
      </c>
      <c r="BX27" s="51">
        <f>R27*1000/(4200*($D$52-$D$53))</f>
        <v>0.38095238095238093</v>
      </c>
      <c r="BY27" s="4">
        <f t="shared" si="26"/>
        <v>9984.7775257445264</v>
      </c>
      <c r="BZ27" s="4">
        <f t="shared" si="27"/>
        <v>97.950667527553819</v>
      </c>
      <c r="CA27" s="4">
        <f t="shared" si="28"/>
        <v>599.08665154467167</v>
      </c>
      <c r="CB27" s="4">
        <f t="shared" si="29"/>
        <v>5.8770400516532293</v>
      </c>
      <c r="CC27" s="4">
        <f t="shared" si="30"/>
        <v>979.50667527553821</v>
      </c>
      <c r="CD27" s="4">
        <f t="shared" si="31"/>
        <v>1.1754080103306457</v>
      </c>
      <c r="CE27" s="31">
        <f t="shared" si="32"/>
        <v>7.052448061983875</v>
      </c>
      <c r="CF27" s="31">
        <f>$Y27*1000/$AX27</f>
        <v>0.77953507358908536</v>
      </c>
      <c r="CG27" s="37">
        <v>0</v>
      </c>
      <c r="CH27" s="31">
        <f>SQRT(($Z27*$CF27*$CF27)+((1-$Z27) * $CG27*$CG27))</f>
        <v>5.5839816448192768E-2</v>
      </c>
      <c r="CI27" s="73">
        <f>LOOKUP($AK27,Pipes!$D$4:$D$16,Pipes!$I$4:$I$16)</f>
        <v>4.4866666666666672</v>
      </c>
      <c r="CJ27" s="5">
        <f>CI27*O27</f>
        <v>2153.6000000000004</v>
      </c>
      <c r="CK27" s="22"/>
      <c r="CL27" s="2"/>
    </row>
    <row r="28" spans="1:90" s="155" customFormat="1" ht="13.5" customHeight="1">
      <c r="A28" s="221"/>
      <c r="B28" s="229" t="s">
        <v>199</v>
      </c>
      <c r="C28" s="221" t="s">
        <v>200</v>
      </c>
      <c r="D28" s="222" t="s">
        <v>196</v>
      </c>
      <c r="E28" s="222">
        <v>1</v>
      </c>
      <c r="F28" s="209">
        <f>Summary!$C$22</f>
        <v>0.75</v>
      </c>
      <c r="G28" s="222">
        <f>$D$55*E28</f>
        <v>3</v>
      </c>
      <c r="H28" s="141">
        <f>(((E28*$D$59)+($D$60*G28))*4200*$D$61)/(1000*60*60)</f>
        <v>4.4333333333333336</v>
      </c>
      <c r="I28" s="223">
        <v>8</v>
      </c>
      <c r="J28" s="222">
        <v>5</v>
      </c>
      <c r="K28" s="222"/>
      <c r="L28" s="222"/>
      <c r="M28" s="222"/>
      <c r="N28" s="223">
        <v>480</v>
      </c>
      <c r="O28" s="222">
        <f t="shared" si="1"/>
        <v>3840</v>
      </c>
      <c r="P28" s="141">
        <f>(1.19*E28) + (18.8*POWER(E28,0.5)) + 17.6</f>
        <v>37.590000000000003</v>
      </c>
      <c r="Q28" s="230">
        <v>1</v>
      </c>
      <c r="R28" s="141">
        <f>Q28*$R$29*E28</f>
        <v>45</v>
      </c>
      <c r="S28" s="141">
        <v>1</v>
      </c>
      <c r="T28" s="141">
        <f t="shared" si="2"/>
        <v>3.75</v>
      </c>
      <c r="U28" s="222">
        <v>1</v>
      </c>
      <c r="V28" s="141">
        <f>U28*$D$49*E28</f>
        <v>3</v>
      </c>
      <c r="W28" s="141">
        <f t="shared" si="3"/>
        <v>3</v>
      </c>
      <c r="X28" s="141">
        <f t="shared" si="4"/>
        <v>0</v>
      </c>
      <c r="Y28" s="142">
        <f t="shared" si="5"/>
        <v>0.15306122448979592</v>
      </c>
      <c r="Z28" s="231">
        <f>((H28/R28))/24</f>
        <v>4.104938271604938E-3</v>
      </c>
      <c r="AA28" s="142">
        <f t="shared" si="6"/>
        <v>1.1904761904761904E-2</v>
      </c>
      <c r="AB28" s="142">
        <f t="shared" si="7"/>
        <v>0</v>
      </c>
      <c r="AC28" s="231">
        <f t="shared" si="8"/>
        <v>0</v>
      </c>
      <c r="AD28" s="231">
        <f>(24*X28)/((24*X28)+H28)</f>
        <v>0</v>
      </c>
      <c r="AE28" s="138">
        <f>(E28*(1-U28))*($D$63/3600)</f>
        <v>0</v>
      </c>
      <c r="AF28" s="138">
        <f>(E28-S28)*($D$63/3600)</f>
        <v>0</v>
      </c>
      <c r="AG28" s="141">
        <f t="shared" si="9"/>
        <v>45</v>
      </c>
      <c r="AH28" s="37">
        <f t="shared" si="38"/>
        <v>0.15306122448979592</v>
      </c>
      <c r="AI28" s="142">
        <f>AH28*1000000/(F28*1000)</f>
        <v>204.08163265306123</v>
      </c>
      <c r="AJ28" s="232">
        <f t="shared" si="10"/>
        <v>16.119709194948125</v>
      </c>
      <c r="AK28" s="233">
        <f>LOOKUP($AJ28,Pipes!$D$4:$D$16,Pipes!$D$4:$D$16)</f>
        <v>13</v>
      </c>
      <c r="AL28" s="187">
        <f>LOOKUP(AK28,Pipes!$D$4:$D$16,Pipes!$B$4:$B$16)</f>
        <v>15</v>
      </c>
      <c r="AM28" s="141" t="str">
        <f>LOOKUP($AK28,Pipes!$D$4:$D$16,Pipes!$E$4:$E$16)</f>
        <v>Copper</v>
      </c>
      <c r="AN28" s="234">
        <f>LOOKUP($AK28,Pipes!$D$4:$D$16,Pipes!$F$4:$F$16)</f>
        <v>140</v>
      </c>
      <c r="AO28" s="222">
        <f>POWER(100/AN28,1.852)*POWER(AH28*15.852,1.852)/POWER($AK28*0.03937,4.8655)*0.2083*304.8*3.28</f>
        <v>15003.972290894231</v>
      </c>
      <c r="AP28" s="222">
        <f t="shared" si="11"/>
        <v>147.18896817367241</v>
      </c>
      <c r="AQ28" s="222">
        <f>+AO28*I28/100</f>
        <v>1200.3177832715385</v>
      </c>
      <c r="AR28" s="142">
        <f t="shared" si="12"/>
        <v>11.775117453893792</v>
      </c>
      <c r="AS28" s="142">
        <f>AR28*1000/I28</f>
        <v>1471.889681736724</v>
      </c>
      <c r="AT28" s="141">
        <f>($D$78*J28*AK28/1000)+($D$80*K28*AK28/1000)+($D$76*L28*AK28/1000)+($D$77*M28*AK28/1000)</f>
        <v>1.95</v>
      </c>
      <c r="AU28" s="142">
        <f t="shared" si="39"/>
        <v>2.8701848793866116</v>
      </c>
      <c r="AV28" s="227">
        <f t="shared" si="15"/>
        <v>14.645302333280403</v>
      </c>
      <c r="AW28" s="235">
        <f t="shared" si="16"/>
        <v>7.4028388757495164E-2</v>
      </c>
      <c r="AX28" s="236">
        <f t="shared" si="17"/>
        <v>132.73217750000001</v>
      </c>
      <c r="AY28" s="237">
        <f>I28*AX28/1000</f>
        <v>1.0618574199999999</v>
      </c>
      <c r="AZ28" s="227">
        <f>AH28*1000/$AX28</f>
        <v>1.1531583928832625</v>
      </c>
      <c r="BA28" s="142">
        <f>AA28*1000/AX28</f>
        <v>8.9690097224253723E-2</v>
      </c>
      <c r="BB28" s="227">
        <f>SQRT(($Z28*$AZ28*$AZ28)+((1-$Z28) * $BA28*$BA28))</f>
        <v>0.1160600424795547</v>
      </c>
      <c r="BC28" s="187">
        <f t="shared" si="18"/>
        <v>3.1855722599999998</v>
      </c>
      <c r="BD28" s="187">
        <f>BC28</f>
        <v>3.1855722599999998</v>
      </c>
      <c r="BE28" s="189">
        <f>LOOKUP($AK28,Pipes!$D$4:$D$16,Pipes!$N$4:$N$16)</f>
        <v>0.10487934750401144</v>
      </c>
      <c r="BF28" s="141">
        <v>25</v>
      </c>
      <c r="BG28" s="138">
        <f t="shared" si="33"/>
        <v>90</v>
      </c>
      <c r="BH28" s="138">
        <f t="shared" si="34"/>
        <v>65</v>
      </c>
      <c r="BI28" s="193">
        <f t="shared" si="40"/>
        <v>30</v>
      </c>
      <c r="BJ28" s="138">
        <f>BE28*I28*(BG28-BF28)/1000</f>
        <v>5.4537260702085949E-2</v>
      </c>
      <c r="BK28" s="138">
        <f>BE28*I28*(BH28-BF28)/1000</f>
        <v>3.3561391201283659E-2</v>
      </c>
      <c r="BL28" s="142">
        <f>BE28*I28*(BI28-BF28)/1000</f>
        <v>4.1951739001604574E-3</v>
      </c>
      <c r="BM28" s="142">
        <f t="shared" si="20"/>
        <v>0.90861450737974714</v>
      </c>
      <c r="BN28" s="138">
        <f t="shared" si="21"/>
        <v>2.0136834720770196</v>
      </c>
      <c r="BO28" s="138">
        <f t="shared" si="22"/>
        <v>26.177885137001255</v>
      </c>
      <c r="BP28" s="138">
        <f t="shared" si="23"/>
        <v>16.109467776616157</v>
      </c>
      <c r="BQ28" s="196">
        <v>0.3</v>
      </c>
      <c r="BR28" s="238">
        <f t="shared" si="36"/>
        <v>0.23013698630136983</v>
      </c>
      <c r="BS28" s="238">
        <f t="shared" si="37"/>
        <v>0.46986301369863009</v>
      </c>
      <c r="BT28" s="239">
        <f t="shared" si="24"/>
        <v>2.9578849402912152E-2</v>
      </c>
      <c r="BU28" s="227">
        <f>BT28*N28</f>
        <v>14.197847713397833</v>
      </c>
      <c r="BV28" s="37">
        <f>1000*BT28/I28</f>
        <v>3.6973561753640189</v>
      </c>
      <c r="BW28" s="235">
        <f t="shared" si="25"/>
        <v>0.49215101756150909</v>
      </c>
      <c r="BX28" s="240">
        <f>R28*1000/(4200*($D$52-$D$53))</f>
        <v>0.23809523809523808</v>
      </c>
      <c r="BY28" s="142">
        <f t="shared" si="26"/>
        <v>34007.777302775437</v>
      </c>
      <c r="BZ28" s="142">
        <f t="shared" si="27"/>
        <v>333.61629534022705</v>
      </c>
      <c r="CA28" s="142">
        <f t="shared" si="28"/>
        <v>2720.6221842220348</v>
      </c>
      <c r="CB28" s="142">
        <f t="shared" si="29"/>
        <v>26.689303627218163</v>
      </c>
      <c r="CC28" s="142">
        <f t="shared" si="30"/>
        <v>3336.1629534022704</v>
      </c>
      <c r="CD28" s="142">
        <f t="shared" si="31"/>
        <v>6.5055177591344275</v>
      </c>
      <c r="CE28" s="227">
        <f t="shared" si="32"/>
        <v>33.194821386352587</v>
      </c>
      <c r="CF28" s="227">
        <f>$Y28*1000/$AX28</f>
        <v>1.1531583928832625</v>
      </c>
      <c r="CG28" s="142">
        <v>0</v>
      </c>
      <c r="CH28" s="227">
        <f>SQRT(($Z28*$CF28*$CF28)+((1-$Z28) * $CG28*$CG28))</f>
        <v>7.3882618597201119E-2</v>
      </c>
      <c r="CI28" s="241">
        <f>LOOKUP($AK28,Pipes!$D$4:$D$16,Pipes!$I$4:$I$16)</f>
        <v>2.0933333333333333</v>
      </c>
      <c r="CJ28" s="228">
        <f>CI28*O28</f>
        <v>8038.4</v>
      </c>
      <c r="CK28" s="141"/>
      <c r="CL28" s="222"/>
    </row>
    <row r="29" spans="1:90" s="259" customFormat="1" ht="13.5" customHeight="1">
      <c r="A29" s="242"/>
      <c r="B29" s="243" t="s">
        <v>207</v>
      </c>
      <c r="C29" s="243" t="s">
        <v>208</v>
      </c>
      <c r="D29" s="244" t="s">
        <v>208</v>
      </c>
      <c r="E29" s="244">
        <v>1</v>
      </c>
      <c r="F29" s="244"/>
      <c r="G29" s="244">
        <f>$D$55*E29</f>
        <v>3</v>
      </c>
      <c r="H29" s="245">
        <f>(((E29*$D$59)+($D$60*G29))*4200*$D$61)/(1000*60*60)</f>
        <v>4.4333333333333336</v>
      </c>
      <c r="I29" s="246"/>
      <c r="J29" s="244"/>
      <c r="K29" s="244"/>
      <c r="L29" s="244"/>
      <c r="M29" s="244"/>
      <c r="N29" s="246">
        <v>480</v>
      </c>
      <c r="O29" s="244"/>
      <c r="P29" s="245">
        <f>(1.19*E29) + (18.8*POWER(E29,0.5)) + 17.6</f>
        <v>37.590000000000003</v>
      </c>
      <c r="Q29" s="244">
        <v>1</v>
      </c>
      <c r="R29" s="245">
        <f>D48</f>
        <v>45</v>
      </c>
      <c r="S29" s="245">
        <v>1</v>
      </c>
      <c r="T29" s="245">
        <f t="shared" si="2"/>
        <v>3.75</v>
      </c>
      <c r="U29" s="244">
        <v>1</v>
      </c>
      <c r="V29" s="245">
        <f>U29*$D$49*E29</f>
        <v>3</v>
      </c>
      <c r="W29" s="245">
        <f t="shared" si="3"/>
        <v>3</v>
      </c>
      <c r="X29" s="245">
        <f t="shared" si="4"/>
        <v>0</v>
      </c>
      <c r="Y29" s="247">
        <f t="shared" si="5"/>
        <v>0.15306122448979592</v>
      </c>
      <c r="Z29" s="248">
        <f>((H29/R29))/24</f>
        <v>4.104938271604938E-3</v>
      </c>
      <c r="AA29" s="247">
        <f t="shared" si="6"/>
        <v>1.1904761904761904E-2</v>
      </c>
      <c r="AB29" s="247">
        <f t="shared" si="7"/>
        <v>0</v>
      </c>
      <c r="AC29" s="248">
        <f t="shared" si="8"/>
        <v>0</v>
      </c>
      <c r="AD29" s="248">
        <f>(24*X29)/((24*X29)+H29)</f>
        <v>0</v>
      </c>
      <c r="AE29" s="138">
        <f>(E29*(1-U29))*($D$63/3600)</f>
        <v>0</v>
      </c>
      <c r="AF29" s="138">
        <f>(E29-S29)*($D$63/3600)</f>
        <v>0</v>
      </c>
      <c r="AG29" s="245">
        <f t="shared" si="9"/>
        <v>45</v>
      </c>
      <c r="AH29" s="247">
        <f t="shared" si="38"/>
        <v>0.15306122448979592</v>
      </c>
      <c r="AI29" s="247"/>
      <c r="AJ29" s="249"/>
      <c r="AK29" s="250"/>
      <c r="AL29" s="251"/>
      <c r="AM29" s="244"/>
      <c r="AN29" s="252"/>
      <c r="AO29" s="244"/>
      <c r="AP29" s="244"/>
      <c r="AQ29" s="244"/>
      <c r="AR29" s="247"/>
      <c r="AS29" s="247"/>
      <c r="AT29" s="247"/>
      <c r="AU29" s="253"/>
      <c r="AV29" s="254">
        <f>$D$50</f>
        <v>55</v>
      </c>
      <c r="AW29" s="255">
        <f t="shared" si="16"/>
        <v>0.27801142571225057</v>
      </c>
      <c r="AX29" s="256"/>
      <c r="AY29" s="257"/>
      <c r="AZ29" s="254"/>
      <c r="BA29" s="247"/>
      <c r="BB29" s="254"/>
      <c r="BC29" s="244"/>
      <c r="BD29" s="244"/>
      <c r="BE29" s="258"/>
      <c r="BF29" s="245"/>
      <c r="BG29" s="247">
        <f>((AB29*$D$54)+(Y29*$D$53))/(AB29+Y29)</f>
        <v>20</v>
      </c>
      <c r="BH29" s="138"/>
      <c r="BI29" s="247"/>
      <c r="BJ29" s="247"/>
      <c r="BK29" s="247"/>
      <c r="BL29" s="247"/>
      <c r="BO29" s="247"/>
      <c r="BP29" s="247"/>
      <c r="BQ29" s="247"/>
      <c r="BU29" s="254"/>
      <c r="BV29" s="254"/>
      <c r="BW29" s="247"/>
      <c r="BX29" s="260">
        <f>R29*1000/(4200*($D$52-$D$53))</f>
        <v>0.23809523809523808</v>
      </c>
      <c r="BY29" s="247"/>
      <c r="BZ29" s="247"/>
      <c r="CA29" s="247">
        <f t="shared" si="28"/>
        <v>0</v>
      </c>
      <c r="CB29" s="247"/>
      <c r="CC29" s="247"/>
      <c r="CD29" s="247"/>
      <c r="CE29" s="254">
        <f>AV29</f>
        <v>55</v>
      </c>
      <c r="CF29" s="247"/>
      <c r="CG29" s="247"/>
      <c r="CH29" s="254"/>
      <c r="CI29" s="261"/>
      <c r="CJ29" s="262"/>
      <c r="CK29" s="244"/>
      <c r="CL29" s="244"/>
    </row>
    <row r="30" spans="1:90" ht="12.75" customHeight="1">
      <c r="A30" s="1"/>
      <c r="B30" s="208" t="s">
        <v>111</v>
      </c>
      <c r="C30" s="208" t="s">
        <v>112</v>
      </c>
      <c r="D30" s="2" t="s">
        <v>78</v>
      </c>
      <c r="E30" s="2">
        <f t="shared" ref="E30:E40" si="41">E12</f>
        <v>480</v>
      </c>
      <c r="F30" s="209">
        <f>Summary!$D$21</f>
        <v>0.5</v>
      </c>
      <c r="G30" s="2">
        <f>$D$55*E30</f>
        <v>1440</v>
      </c>
      <c r="H30" s="3">
        <f>(((E30*$D$59)+($D$60*G30))*4200*$D$61)/(1000*60*60)</f>
        <v>2128</v>
      </c>
      <c r="I30" s="18">
        <f t="shared" ref="I30:N30" si="42">I12</f>
        <v>100</v>
      </c>
      <c r="J30" s="2">
        <f t="shared" si="42"/>
        <v>4</v>
      </c>
      <c r="K30" s="2">
        <f t="shared" si="42"/>
        <v>0</v>
      </c>
      <c r="L30" s="2">
        <f t="shared" si="42"/>
        <v>1</v>
      </c>
      <c r="M30" s="2">
        <f t="shared" si="42"/>
        <v>0</v>
      </c>
      <c r="N30" s="18">
        <f t="shared" si="42"/>
        <v>1</v>
      </c>
      <c r="O30" s="2">
        <f t="shared" ref="O30:O46" si="43">N30*I30</f>
        <v>100</v>
      </c>
      <c r="P30" s="3">
        <f>(1.19*E30) + (18.8*POWER(E30,0.5)) + 17.6</f>
        <v>1000.6873632438849</v>
      </c>
      <c r="Q30" s="112">
        <f t="shared" ref="Q30:R30" si="44">Q12</f>
        <v>4.6328118668698376E-2</v>
      </c>
      <c r="R30" s="3">
        <f t="shared" si="44"/>
        <v>1000.687363243885</v>
      </c>
      <c r="S30" s="22">
        <v>23</v>
      </c>
      <c r="T30" s="22">
        <f t="shared" si="2"/>
        <v>83.390613603657087</v>
      </c>
      <c r="U30" s="2">
        <f t="shared" ref="U30:U46" si="45">U12</f>
        <v>0.75</v>
      </c>
      <c r="V30" s="3">
        <f>U30*$D$49*E30</f>
        <v>1080</v>
      </c>
      <c r="W30" s="3">
        <f t="shared" si="3"/>
        <v>51.75</v>
      </c>
      <c r="X30" s="3">
        <f t="shared" si="4"/>
        <v>1028.25</v>
      </c>
      <c r="Y30" s="4">
        <f t="shared" si="5"/>
        <v>3.4036985144349829</v>
      </c>
      <c r="Z30" s="53">
        <f>((H30/R30))/24</f>
        <v>8.8605762322449808E-2</v>
      </c>
      <c r="AA30" s="4">
        <f t="shared" si="6"/>
        <v>4.2857142857142856</v>
      </c>
      <c r="AB30" s="4">
        <f t="shared" si="7"/>
        <v>4.0803571428571432</v>
      </c>
      <c r="AC30" s="53">
        <f t="shared" si="8"/>
        <v>0.54520668066938105</v>
      </c>
      <c r="AD30" s="53">
        <f>(24*X30)/((24*X30)+H30)</f>
        <v>0.92061478773408933</v>
      </c>
      <c r="AE30" s="138">
        <f>(E30*(1-U30))*($D$63/3600)</f>
        <v>0</v>
      </c>
      <c r="AF30" s="138">
        <f>(E30-S30)*($D$63/3600)</f>
        <v>0</v>
      </c>
      <c r="AG30" s="54">
        <f t="shared" si="9"/>
        <v>2028.9373632438851</v>
      </c>
      <c r="AH30" s="37">
        <f t="shared" si="38"/>
        <v>7.4840556572921262</v>
      </c>
      <c r="AI30" s="4">
        <f>AH30*1000000/(F30*1000)</f>
        <v>14968.111314584252</v>
      </c>
      <c r="AJ30" s="55">
        <f t="shared" ref="AJ30:AJ46" si="46">2*SQRT(AI30/3.14159)</f>
        <v>138.05074187897952</v>
      </c>
      <c r="AK30" s="216">
        <f>LOOKUP($AJ30,Pipes!$D$4:$D$16,Pipes!$D$4:$D$16)</f>
        <v>97</v>
      </c>
      <c r="AL30" s="60">
        <f>LOOKUP($AK30,Pipes!$D$4:$D$16,Pipes!$B$4:$B$16)</f>
        <v>100</v>
      </c>
      <c r="AM30" s="22" t="str">
        <f>LOOKUP($AK30,Pipes!$D$4:$D$16,Pipes!$E$4:$E$16)</f>
        <v>Steel</v>
      </c>
      <c r="AN30" s="63">
        <f>LOOKUP($AK30,Pipes!$D$4:$D$16,Pipes!$F$4:$F$16)</f>
        <v>140</v>
      </c>
      <c r="AO30" s="2">
        <f>POWER(100/AN30,1.852)*POWER(AH30*15.852,1.852)/POWER($AK30*0.03937,4.8655)*0.2083*304.8*3.28</f>
        <v>1142.8551280478496</v>
      </c>
      <c r="AP30" s="2">
        <f t="shared" ref="AP30:AP46" si="47">+AO30*9.81/1000</f>
        <v>11.211408806149405</v>
      </c>
      <c r="AQ30" s="2">
        <f>+AO30*I30/100</f>
        <v>1142.8551280478496</v>
      </c>
      <c r="AR30" s="4">
        <f t="shared" ref="AR30:AR46" si="48">+AQ30*9.81/1000</f>
        <v>11.211408806149405</v>
      </c>
      <c r="AS30" s="4">
        <f>AR30*1000/I30</f>
        <v>112.11408806149406</v>
      </c>
      <c r="AT30" s="22">
        <f>($D$78*J30*AK30/1000)+($D$80*K30*AK30/1000)+($D$76*L30*AK30/1000)+($D$77*M30*AK30/1000)</f>
        <v>13.58</v>
      </c>
      <c r="AU30" s="4">
        <f t="shared" ref="AU30:AU46" si="49">AT30*AS30/1000</f>
        <v>1.5225093158750893</v>
      </c>
      <c r="AV30" s="31">
        <f t="shared" ref="AV30:AV46" si="50">AU30+AR30</f>
        <v>12.733918122024495</v>
      </c>
      <c r="AW30" s="50">
        <f t="shared" si="16"/>
        <v>6.4366813309219881E-2</v>
      </c>
      <c r="AX30" s="65">
        <f t="shared" ref="AX30:AX46" si="51">POWER((AK30/2),2)*3.14159</f>
        <v>7389.8050775000002</v>
      </c>
      <c r="AY30" s="66">
        <f>I30*AX30/1000</f>
        <v>738.98050775000002</v>
      </c>
      <c r="AZ30" s="31">
        <f>AH30*1000/AX30</f>
        <v>1.0127541361109909</v>
      </c>
      <c r="BA30" s="4">
        <f>AA30*1000/AX30</f>
        <v>0.57994957116841295</v>
      </c>
      <c r="BB30" s="31">
        <f>SQRT((Z30*AZ30*AZ30)+((1-Z30) * BA30*BA30))</f>
        <v>0.63041261502906465</v>
      </c>
      <c r="BC30" s="54"/>
      <c r="BD30" s="54"/>
      <c r="BE30" s="188">
        <f>LOOKUP($AK30,Pipes!$D$4:$D$16,Pipes!$Q$4:$Q$16)</f>
        <v>0.4545219076400977</v>
      </c>
      <c r="BF30" s="124">
        <v>12</v>
      </c>
      <c r="BG30" s="4">
        <f>((AB30*$D$54)+(Y30*$D$53))/(AB30+Y30)</f>
        <v>25.452066806693811</v>
      </c>
      <c r="BH30" s="138">
        <f>((AF30*$D$62)+(Y30*$D$53))/(AF30+Y30)</f>
        <v>20</v>
      </c>
      <c r="BI30" s="192">
        <f>$D$62</f>
        <v>25</v>
      </c>
      <c r="BJ30" s="138">
        <f>BE30*I30*(BG30-BF30)/1000</f>
        <v>0.61142590666805086</v>
      </c>
      <c r="BK30" s="138">
        <f>BE30*I30*(BH30-BF30)/1000</f>
        <v>0.36361752611207815</v>
      </c>
      <c r="BL30" s="138">
        <f>BE30*I30*(BI30-BF30)/1000</f>
        <v>0.59087847993212694</v>
      </c>
      <c r="BN30" s="138">
        <f t="shared" ref="BN30:BN46" si="52">BL30*$N30</f>
        <v>0.59087847993212694</v>
      </c>
      <c r="BO30" s="138">
        <f t="shared" ref="BO30:BO46" si="53">BJ30*$N30</f>
        <v>0.61142590666805086</v>
      </c>
      <c r="BP30" s="138">
        <f t="shared" ref="BP30:BP46" si="54">BK30*$N30</f>
        <v>0.36361752611207815</v>
      </c>
      <c r="BQ30" s="195">
        <f>BQ12</f>
        <v>0</v>
      </c>
      <c r="BR30" s="199">
        <f t="shared" si="36"/>
        <v>0.32876712328767121</v>
      </c>
      <c r="BS30" s="199">
        <f t="shared" ref="BS30:BS46" si="55">(1-BQ30) * (1- ($D$58/365))</f>
        <v>0.67123287671232879</v>
      </c>
      <c r="BT30" s="200">
        <f t="shared" ref="BT30:BT46" si="56">(BQ30*BL30)+(BR30*BJ30)+(BS30*BK30)</f>
        <v>0.44508877451404177</v>
      </c>
      <c r="BU30" s="41">
        <f>BT30*N30</f>
        <v>0.44508877451404177</v>
      </c>
      <c r="BV30" s="37">
        <f>1000*BT30/I30</f>
        <v>4.4508877451404176</v>
      </c>
      <c r="BW30" s="50">
        <f t="shared" ref="BW30:BW46" si="57">BU30/$BU$47</f>
        <v>1.5428457728531828E-2</v>
      </c>
      <c r="BX30" s="51">
        <f>R30*1000/(4200*($D$52-$D$53))</f>
        <v>5.2946421335655289</v>
      </c>
      <c r="BY30" s="4">
        <f t="shared" ref="BY30:BY46" si="58">POWER(100/AN30,1.852)*POWER(BX30*15.852,1.852)/POWER($AK30*0.03937,4.8655)*0.2083*304.8*3.28</f>
        <v>602.0531674927455</v>
      </c>
      <c r="BZ30" s="4">
        <f t="shared" ref="BZ30:BZ46" si="59">+BY30*9.81/1000</f>
        <v>5.9061415731038336</v>
      </c>
      <c r="CA30" s="4">
        <f t="shared" si="28"/>
        <v>602.0531674927455</v>
      </c>
      <c r="CB30" s="4">
        <f t="shared" ref="CB30:CB46" si="60">+CA30*9.81/1000</f>
        <v>5.9061415731038336</v>
      </c>
      <c r="CC30" s="4">
        <f t="shared" ref="CC30:CC46" si="61">CB30*1000/$I30</f>
        <v>59.061415731038331</v>
      </c>
      <c r="CD30" s="4">
        <f t="shared" ref="CD30:CD46" si="62">$AT30*CC30/1000</f>
        <v>0.8020540256275005</v>
      </c>
      <c r="CE30" s="31">
        <f t="shared" ref="CE30:CE46" si="63">CD30+CB30</f>
        <v>6.7081955987313338</v>
      </c>
      <c r="CF30" s="31">
        <f>$Y30*1000/$AX30</f>
        <v>0.46059381522773091</v>
      </c>
      <c r="CG30" s="37">
        <v>0</v>
      </c>
      <c r="CH30" s="31">
        <f>SQRT(($Z30*$CF30*$CF30)+((1-$Z30) * $CG30*$CG30))</f>
        <v>0.13710367159979192</v>
      </c>
      <c r="CI30" s="73">
        <f>LOOKUP($AK30,Pipes!$D$4:$D$16,Pipes!$I$4:$I$16)</f>
        <v>33.333333333333336</v>
      </c>
      <c r="CJ30" s="5">
        <f>CI30*O30</f>
        <v>3333.3333333333335</v>
      </c>
      <c r="CK30" s="22"/>
      <c r="CL30" s="2"/>
    </row>
    <row r="31" spans="1:90" ht="12.75" customHeight="1">
      <c r="A31" s="1"/>
      <c r="B31" s="104" t="s">
        <v>113</v>
      </c>
      <c r="C31" s="104" t="s">
        <v>114</v>
      </c>
      <c r="D31" s="2" t="s">
        <v>78</v>
      </c>
      <c r="E31" s="2">
        <f t="shared" si="41"/>
        <v>432</v>
      </c>
      <c r="F31" s="209">
        <f>Summary!$D$21</f>
        <v>0.5</v>
      </c>
      <c r="G31" s="2">
        <f>$D$55*E31</f>
        <v>1296</v>
      </c>
      <c r="H31" s="3">
        <f>(((E31*$D$59)+($D$60*G31))*4200*$D$61)/(1000*60*60)</f>
        <v>1915.2</v>
      </c>
      <c r="I31" s="18">
        <f t="shared" ref="I31:N31" si="64">I13</f>
        <v>30</v>
      </c>
      <c r="J31" s="2">
        <f t="shared" si="64"/>
        <v>0</v>
      </c>
      <c r="K31" s="2">
        <f t="shared" si="64"/>
        <v>2</v>
      </c>
      <c r="L31" s="2">
        <f t="shared" si="64"/>
        <v>1</v>
      </c>
      <c r="M31" s="2">
        <f t="shared" si="64"/>
        <v>0</v>
      </c>
      <c r="N31" s="18">
        <f t="shared" si="64"/>
        <v>1</v>
      </c>
      <c r="O31" s="2">
        <f t="shared" si="43"/>
        <v>30</v>
      </c>
      <c r="P31" s="3">
        <f>(1.19*E31) + (18.8*POWER(E31,0.5)) + 17.6</f>
        <v>922.4306621875387</v>
      </c>
      <c r="Q31" s="112">
        <f t="shared" ref="Q31:R31" si="65">Q13</f>
        <v>4.7450136943803428E-2</v>
      </c>
      <c r="R31" s="3">
        <f t="shared" si="65"/>
        <v>922.4306621875387</v>
      </c>
      <c r="S31" s="22">
        <v>21</v>
      </c>
      <c r="T31" s="22">
        <f t="shared" si="2"/>
        <v>76.869221848961558</v>
      </c>
      <c r="U31" s="2">
        <f t="shared" si="45"/>
        <v>0.8</v>
      </c>
      <c r="V31" s="3">
        <f>U31*$D$49*E31</f>
        <v>1036.8000000000002</v>
      </c>
      <c r="W31" s="3">
        <f t="shared" si="3"/>
        <v>50.400000000000006</v>
      </c>
      <c r="X31" s="3">
        <f t="shared" si="4"/>
        <v>986.4000000000002</v>
      </c>
      <c r="Y31" s="4">
        <f t="shared" si="5"/>
        <v>3.1375192591412882</v>
      </c>
      <c r="Z31" s="53">
        <f>((H31/R31))/24</f>
        <v>8.6510567429268659E-2</v>
      </c>
      <c r="AA31" s="4">
        <f t="shared" si="6"/>
        <v>4.1142857142857148</v>
      </c>
      <c r="AB31" s="4">
        <f t="shared" si="7"/>
        <v>3.914285714285715</v>
      </c>
      <c r="AC31" s="53">
        <f t="shared" si="8"/>
        <v>0.55507571877494344</v>
      </c>
      <c r="AD31" s="53">
        <f>(24*X31)/((24*X31)+H31)</f>
        <v>0.92515475520540236</v>
      </c>
      <c r="AE31" s="138">
        <f>(E31*(1-U31))*($D$63/3600)</f>
        <v>0</v>
      </c>
      <c r="AF31" s="138">
        <f>(E31-S31)*($D$63/3600)</f>
        <v>0</v>
      </c>
      <c r="AG31" s="54">
        <f t="shared" si="9"/>
        <v>1908.830662187539</v>
      </c>
      <c r="AH31" s="37">
        <f t="shared" si="38"/>
        <v>7.0518049734270036</v>
      </c>
      <c r="AI31" s="4">
        <f>AH31*1000000/(F31*1000)</f>
        <v>14103.609946854007</v>
      </c>
      <c r="AJ31" s="55">
        <f t="shared" si="46"/>
        <v>134.00480989773428</v>
      </c>
      <c r="AK31" s="183">
        <f>LOOKUP($AJ31,Pipes!$D$4:$D$16,Pipes!$D$4:$D$16)</f>
        <v>97</v>
      </c>
      <c r="AL31" s="60">
        <f>LOOKUP($AK31,Pipes!$D$4:$D$16,Pipes!$B$4:$B$16)</f>
        <v>100</v>
      </c>
      <c r="AM31" s="22" t="str">
        <f>LOOKUP($AK31,Pipes!$D$4:$D$16,Pipes!$E$4:$E$16)</f>
        <v>Steel</v>
      </c>
      <c r="AN31" s="63">
        <f>LOOKUP($AK31,Pipes!$D$4:$D$16,Pipes!$F$4:$F$16)</f>
        <v>140</v>
      </c>
      <c r="AO31" s="2">
        <f>POWER(100/AN31,1.852)*POWER(AH31*15.852,1.852)/POWER($AK31*0.03937,4.8655)*0.2083*304.8*3.28</f>
        <v>1023.6266489948021</v>
      </c>
      <c r="AP31" s="2">
        <f t="shared" si="47"/>
        <v>10.041777426639008</v>
      </c>
      <c r="AQ31" s="2">
        <f>+AO31*I31/100</f>
        <v>307.08799469844058</v>
      </c>
      <c r="AR31" s="4">
        <f t="shared" si="48"/>
        <v>3.0125332279917023</v>
      </c>
      <c r="AS31" s="4">
        <f>AR31*1000/I31</f>
        <v>100.41777426639008</v>
      </c>
      <c r="AT31" s="22">
        <f>($D$78*J31*AK31/1000)+($D$80*K31*AK31/1000)+($D$76*L31*AK31/1000)+($D$77*M31*AK31/1000)</f>
        <v>5.0440000000000005</v>
      </c>
      <c r="AU31" s="4">
        <f t="shared" si="49"/>
        <v>0.50650725339967162</v>
      </c>
      <c r="AV31" s="31">
        <f t="shared" si="50"/>
        <v>3.5190404813913738</v>
      </c>
      <c r="AW31" s="50">
        <f t="shared" si="16"/>
        <v>1.7787881115831641E-2</v>
      </c>
      <c r="AX31" s="65">
        <f t="shared" si="51"/>
        <v>7389.8050775000002</v>
      </c>
      <c r="AY31" s="66">
        <f>I31*AX31/1000</f>
        <v>221.694152325</v>
      </c>
      <c r="AZ31" s="31">
        <f>AH31*1000/AX31</f>
        <v>0.95426129640386359</v>
      </c>
      <c r="BA31" s="4">
        <f>AA31*1000/AX31</f>
        <v>0.55675158832167648</v>
      </c>
      <c r="BB31" s="31">
        <f>SQRT((Z31*AZ31*AZ31)+((1-Z31) * BA31*BA31))</f>
        <v>0.60160970445176343</v>
      </c>
      <c r="BC31" s="54"/>
      <c r="BD31" s="54"/>
      <c r="BE31" s="188">
        <f>LOOKUP($AK31,Pipes!$D$4:$D$16,Pipes!$Q$4:$Q$16)</f>
        <v>0.4545219076400977</v>
      </c>
      <c r="BF31" s="124">
        <v>12</v>
      </c>
      <c r="BG31" s="4">
        <f>((AB31*$D$54)+(Y31*$D$53))/(AB31+Y31)</f>
        <v>25.550757187749433</v>
      </c>
      <c r="BH31" s="138">
        <f>((AF31*$D$62)+(Y31*$D$53))/(AF31+Y31)</f>
        <v>20</v>
      </c>
      <c r="BI31" s="192">
        <f t="shared" ref="BI31:BI46" si="66">$D$62</f>
        <v>25</v>
      </c>
      <c r="BJ31" s="138">
        <f>BE31*I31*(BG31-BF31)/1000</f>
        <v>0.18477348020830914</v>
      </c>
      <c r="BK31" s="138">
        <f>BE31*I31*(BH31-BF31)/1000</f>
        <v>0.10908525783362344</v>
      </c>
      <c r="BL31" s="138">
        <f>BE31*I31*(BI31-BF31)/1000</f>
        <v>0.17726354397963809</v>
      </c>
      <c r="BN31" s="138">
        <f t="shared" si="52"/>
        <v>0.17726354397963809</v>
      </c>
      <c r="BO31" s="138">
        <f t="shared" si="53"/>
        <v>0.18477348020830914</v>
      </c>
      <c r="BP31" s="138">
        <f t="shared" si="54"/>
        <v>0.10908525783362344</v>
      </c>
      <c r="BQ31" s="195">
        <f t="shared" ref="BQ31:BQ46" si="67">BQ13</f>
        <v>0</v>
      </c>
      <c r="BR31" s="199">
        <f t="shared" si="36"/>
        <v>0.32876712328767121</v>
      </c>
      <c r="BS31" s="199">
        <f t="shared" si="55"/>
        <v>0.67123287671232879</v>
      </c>
      <c r="BT31" s="200">
        <f t="shared" si="56"/>
        <v>0.13396905697050643</v>
      </c>
      <c r="BU31" s="41">
        <f>BT31*N31</f>
        <v>0.13396905697050643</v>
      </c>
      <c r="BV31" s="37">
        <f>1000*BT31/I31</f>
        <v>4.4656352323502135</v>
      </c>
      <c r="BW31" s="50">
        <f t="shared" si="57"/>
        <v>4.6438734265034191E-3</v>
      </c>
      <c r="BX31" s="51">
        <f>R31*1000/(4200*($D$52-$D$53))</f>
        <v>4.8805855142197814</v>
      </c>
      <c r="BY31" s="4">
        <f t="shared" si="58"/>
        <v>517.7730591967869</v>
      </c>
      <c r="BZ31" s="4">
        <f t="shared" si="59"/>
        <v>5.07935371072048</v>
      </c>
      <c r="CA31" s="4">
        <f t="shared" si="28"/>
        <v>155.33191775903609</v>
      </c>
      <c r="CB31" s="4">
        <f t="shared" si="60"/>
        <v>1.523806113216144</v>
      </c>
      <c r="CC31" s="4">
        <f t="shared" si="61"/>
        <v>50.793537107204799</v>
      </c>
      <c r="CD31" s="4">
        <f t="shared" si="62"/>
        <v>0.256202601168741</v>
      </c>
      <c r="CE31" s="31">
        <f t="shared" si="63"/>
        <v>1.7800087143848851</v>
      </c>
      <c r="CF31" s="31">
        <f>$Y31*1000/$AX31</f>
        <v>0.42457402140337958</v>
      </c>
      <c r="CG31" s="37">
        <v>0</v>
      </c>
      <c r="CH31" s="31">
        <f>SQRT(($Z31*$CF31*$CF31)+((1-$Z31) * $CG31*$CG31))</f>
        <v>0.12487859319088858</v>
      </c>
      <c r="CI31" s="73">
        <f>LOOKUP($AK31,Pipes!$D$4:$D$16,Pipes!$I$4:$I$16)</f>
        <v>33.333333333333336</v>
      </c>
      <c r="CJ31" s="5">
        <f>CI31*O31</f>
        <v>1000.0000000000001</v>
      </c>
      <c r="CK31" s="22"/>
      <c r="CL31" s="2"/>
    </row>
    <row r="32" spans="1:90" ht="12.75" customHeight="1">
      <c r="A32" s="1"/>
      <c r="B32" s="104" t="s">
        <v>128</v>
      </c>
      <c r="C32" s="104" t="s">
        <v>129</v>
      </c>
      <c r="D32" s="2" t="s">
        <v>78</v>
      </c>
      <c r="E32" s="2">
        <f t="shared" si="41"/>
        <v>384</v>
      </c>
      <c r="F32" s="209">
        <f>Summary!$D$21</f>
        <v>0.5</v>
      </c>
      <c r="G32" s="2">
        <f>$D$55*E32</f>
        <v>1152</v>
      </c>
      <c r="H32" s="3">
        <f>(((E32*$D$59)+($D$60*G32))*4200*$D$61)/(1000*60*60)</f>
        <v>1702.4</v>
      </c>
      <c r="I32" s="18">
        <f t="shared" ref="I32:N32" si="68">I14</f>
        <v>30</v>
      </c>
      <c r="J32" s="2">
        <f t="shared" si="68"/>
        <v>0</v>
      </c>
      <c r="K32" s="2">
        <f t="shared" si="68"/>
        <v>2</v>
      </c>
      <c r="L32" s="2">
        <f t="shared" si="68"/>
        <v>1</v>
      </c>
      <c r="M32" s="2">
        <f t="shared" si="68"/>
        <v>0</v>
      </c>
      <c r="N32" s="18">
        <f t="shared" si="68"/>
        <v>1</v>
      </c>
      <c r="O32" s="2">
        <f t="shared" si="43"/>
        <v>30</v>
      </c>
      <c r="P32" s="3">
        <f>(1.19*E32) + (18.8*POWER(E32,0.5)) + 17.6</f>
        <v>842.9632573145899</v>
      </c>
      <c r="Q32" s="112">
        <f t="shared" ref="Q32:R32" si="69">Q14</f>
        <v>4.8782595909409136E-2</v>
      </c>
      <c r="R32" s="3">
        <f t="shared" si="69"/>
        <v>842.96325731459001</v>
      </c>
      <c r="S32" s="22">
        <v>19</v>
      </c>
      <c r="T32" s="22">
        <f t="shared" si="2"/>
        <v>70.246938109549163</v>
      </c>
      <c r="U32" s="2">
        <f t="shared" si="45"/>
        <v>0.8</v>
      </c>
      <c r="V32" s="3">
        <f>U32*$D$49*E32</f>
        <v>921.60000000000014</v>
      </c>
      <c r="W32" s="3">
        <f t="shared" si="3"/>
        <v>45.6</v>
      </c>
      <c r="X32" s="3">
        <f t="shared" si="4"/>
        <v>876.00000000000011</v>
      </c>
      <c r="Y32" s="4">
        <f t="shared" si="5"/>
        <v>2.867221963655068</v>
      </c>
      <c r="Z32" s="53">
        <f>((H32/R32))/24</f>
        <v>8.4147598033280993E-2</v>
      </c>
      <c r="AA32" s="4">
        <f t="shared" si="6"/>
        <v>3.6571428571428575</v>
      </c>
      <c r="AB32" s="4">
        <f t="shared" si="7"/>
        <v>3.4761904761904767</v>
      </c>
      <c r="AC32" s="53">
        <f t="shared" si="8"/>
        <v>0.54800007238298354</v>
      </c>
      <c r="AD32" s="53">
        <f>(24*X32)/((24*X32)+H32)</f>
        <v>0.92509152351450286</v>
      </c>
      <c r="AE32" s="138">
        <f>(E32*(1-U32))*($D$63/3600)</f>
        <v>0</v>
      </c>
      <c r="AF32" s="138">
        <f>(E32-S32)*($D$63/3600)</f>
        <v>0</v>
      </c>
      <c r="AG32" s="54">
        <f t="shared" si="9"/>
        <v>1718.96325731459</v>
      </c>
      <c r="AH32" s="37">
        <f t="shared" si="38"/>
        <v>6.3434124398455447</v>
      </c>
      <c r="AI32" s="4">
        <f>AH32*1000000/(F32*1000)</f>
        <v>12686.824879691088</v>
      </c>
      <c r="AJ32" s="55">
        <f t="shared" si="46"/>
        <v>127.09595106898432</v>
      </c>
      <c r="AK32" s="183">
        <f>LOOKUP($AJ32,Pipes!$D$4:$D$16,Pipes!$D$4:$D$16)</f>
        <v>97</v>
      </c>
      <c r="AL32" s="60">
        <f>LOOKUP($AK32,Pipes!$D$4:$D$16,Pipes!$B$4:$B$16)</f>
        <v>100</v>
      </c>
      <c r="AM32" s="22" t="str">
        <f>LOOKUP($AK32,Pipes!$D$4:$D$16,Pipes!$E$4:$E$16)</f>
        <v>Steel</v>
      </c>
      <c r="AN32" s="63">
        <f>LOOKUP($AK32,Pipes!$D$4:$D$16,Pipes!$F$4:$F$16)</f>
        <v>140</v>
      </c>
      <c r="AO32" s="2">
        <f>POWER(100/AN32,1.852)*POWER(AH32*15.852,1.852)/POWER($AK32*0.03937,4.8655)*0.2083*304.8*3.28</f>
        <v>841.37875921546163</v>
      </c>
      <c r="AP32" s="2">
        <f t="shared" si="47"/>
        <v>8.2539256279036781</v>
      </c>
      <c r="AQ32" s="2">
        <f>+AO32*I32/100</f>
        <v>252.41362776463848</v>
      </c>
      <c r="AR32" s="4">
        <f t="shared" si="48"/>
        <v>2.4761776883711035</v>
      </c>
      <c r="AS32" s="4">
        <f>AR32*1000/I32</f>
        <v>82.539256279036792</v>
      </c>
      <c r="AT32" s="22">
        <f>($D$78*J32*AK32/1000)+($D$80*K32*AK32/1000)+($D$76*L32*AK32/1000)+($D$77*M32*AK32/1000)</f>
        <v>5.0440000000000005</v>
      </c>
      <c r="AU32" s="4">
        <f t="shared" si="49"/>
        <v>0.41632800867146164</v>
      </c>
      <c r="AV32" s="31">
        <f t="shared" si="50"/>
        <v>2.8925056970425653</v>
      </c>
      <c r="AW32" s="50">
        <f t="shared" si="16"/>
        <v>1.4620902413011103E-2</v>
      </c>
      <c r="AX32" s="65">
        <f t="shared" si="51"/>
        <v>7389.8050775000002</v>
      </c>
      <c r="AY32" s="66">
        <f>I32*AX32/1000</f>
        <v>221.694152325</v>
      </c>
      <c r="AZ32" s="31">
        <f>AH32*1000/AX32</f>
        <v>0.8584005089876533</v>
      </c>
      <c r="BA32" s="4">
        <f>AA32*1000/AX32</f>
        <v>0.4948903007303791</v>
      </c>
      <c r="BB32" s="31">
        <f>SQRT((Z32*AZ32*AZ32)+((1-Z32) * BA32*BA32))</f>
        <v>0.53508089147456384</v>
      </c>
      <c r="BC32" s="54"/>
      <c r="BD32" s="54"/>
      <c r="BE32" s="188">
        <f>LOOKUP($AK32,Pipes!$D$4:$D$16,Pipes!$Q$4:$Q$16)</f>
        <v>0.4545219076400977</v>
      </c>
      <c r="BF32" s="124">
        <v>12</v>
      </c>
      <c r="BG32" s="4">
        <f>((AB32*$D$54)+(Y32*$D$53))/(AB32+Y32)</f>
        <v>25.480000723829836</v>
      </c>
      <c r="BH32" s="138">
        <f>((AF32*$D$62)+(Y32*$D$53))/(AF32+Y32)</f>
        <v>20</v>
      </c>
      <c r="BI32" s="192">
        <f t="shared" si="66"/>
        <v>25</v>
      </c>
      <c r="BJ32" s="138">
        <f>BE32*I32*(BG32-BF32)/1000</f>
        <v>0.18380866931955103</v>
      </c>
      <c r="BK32" s="138">
        <f>BE32*I32*(BH32-BF32)/1000</f>
        <v>0.10908525783362344</v>
      </c>
      <c r="BL32" s="138">
        <f>BE32*I32*(BI32-BF32)/1000</f>
        <v>0.17726354397963809</v>
      </c>
      <c r="BN32" s="138">
        <f t="shared" si="52"/>
        <v>0.17726354397963809</v>
      </c>
      <c r="BO32" s="138">
        <f t="shared" si="53"/>
        <v>0.18380866931955103</v>
      </c>
      <c r="BP32" s="138">
        <f t="shared" si="54"/>
        <v>0.10908525783362344</v>
      </c>
      <c r="BQ32" s="195">
        <f t="shared" si="67"/>
        <v>0</v>
      </c>
      <c r="BR32" s="199">
        <f t="shared" si="36"/>
        <v>0.32876712328767121</v>
      </c>
      <c r="BS32" s="199">
        <f t="shared" si="55"/>
        <v>0.67123287671232879</v>
      </c>
      <c r="BT32" s="200">
        <f t="shared" si="56"/>
        <v>0.13365185887009279</v>
      </c>
      <c r="BU32" s="41">
        <f>BT32*N32</f>
        <v>0.13365185887009279</v>
      </c>
      <c r="BV32" s="37">
        <f>1000*BT32/I32</f>
        <v>4.4550619623364263</v>
      </c>
      <c r="BW32" s="50">
        <f t="shared" si="57"/>
        <v>4.6328781424971087E-3</v>
      </c>
      <c r="BX32" s="51">
        <f>R32*1000/(4200*($D$52-$D$53))</f>
        <v>4.4601230545745505</v>
      </c>
      <c r="BY32" s="4">
        <f t="shared" si="58"/>
        <v>438.20748457228382</v>
      </c>
      <c r="BZ32" s="4">
        <f t="shared" si="59"/>
        <v>4.2988154236541041</v>
      </c>
      <c r="CA32" s="4">
        <f t="shared" si="28"/>
        <v>131.46224537168516</v>
      </c>
      <c r="CB32" s="4">
        <f t="shared" si="60"/>
        <v>1.2896446270962314</v>
      </c>
      <c r="CC32" s="4">
        <f t="shared" si="61"/>
        <v>42.98815423654105</v>
      </c>
      <c r="CD32" s="4">
        <f t="shared" si="62"/>
        <v>0.21683224996911307</v>
      </c>
      <c r="CE32" s="31">
        <f t="shared" si="63"/>
        <v>1.5064768770653445</v>
      </c>
      <c r="CF32" s="31">
        <f>$Y32*1000/$AX32</f>
        <v>0.38799696792882937</v>
      </c>
      <c r="CG32" s="37">
        <v>0</v>
      </c>
      <c r="CH32" s="31">
        <f>SQRT(($Z32*$CF32*$CF32)+((1-$Z32) * $CG32*$CG32))</f>
        <v>0.11255095738947379</v>
      </c>
      <c r="CI32" s="73">
        <f>LOOKUP($AK32,Pipes!$D$4:$D$16,Pipes!$I$4:$I$16)</f>
        <v>33.333333333333336</v>
      </c>
      <c r="CJ32" s="5">
        <f>CI32*O32</f>
        <v>1000.0000000000001</v>
      </c>
      <c r="CK32" s="22"/>
      <c r="CL32" s="2"/>
    </row>
    <row r="33" spans="1:90" ht="12.75" customHeight="1">
      <c r="A33" s="1"/>
      <c r="B33" s="104" t="s">
        <v>150</v>
      </c>
      <c r="C33" s="104" t="s">
        <v>151</v>
      </c>
      <c r="D33" s="2" t="s">
        <v>78</v>
      </c>
      <c r="E33" s="2">
        <f t="shared" si="41"/>
        <v>336</v>
      </c>
      <c r="F33" s="209">
        <f>Summary!$D$21</f>
        <v>0.5</v>
      </c>
      <c r="G33" s="2">
        <f>$D$55*E33</f>
        <v>1008</v>
      </c>
      <c r="H33" s="3">
        <f>(((E33*$D$59)+($D$60*G33))*4200*$D$61)/(1000*60*60)</f>
        <v>1489.6</v>
      </c>
      <c r="I33" s="18">
        <f t="shared" ref="I33:N33" si="70">I15</f>
        <v>30</v>
      </c>
      <c r="J33" s="2">
        <f t="shared" si="70"/>
        <v>0</v>
      </c>
      <c r="K33" s="2">
        <f t="shared" si="70"/>
        <v>2</v>
      </c>
      <c r="L33" s="2">
        <f t="shared" si="70"/>
        <v>1</v>
      </c>
      <c r="M33" s="2">
        <f t="shared" si="70"/>
        <v>0</v>
      </c>
      <c r="N33" s="18">
        <f t="shared" si="70"/>
        <v>1</v>
      </c>
      <c r="O33" s="2">
        <f t="shared" si="43"/>
        <v>30</v>
      </c>
      <c r="P33" s="3">
        <f>(1.19*E33) + (18.8*POWER(E33,0.5)) + 17.6</f>
        <v>762.04969226067919</v>
      </c>
      <c r="Q33" s="112">
        <f t="shared" ref="Q33:R33" si="71">Q15</f>
        <v>5.040011192200259E-2</v>
      </c>
      <c r="R33" s="3">
        <f t="shared" si="71"/>
        <v>762.04969226067919</v>
      </c>
      <c r="S33" s="22">
        <v>17</v>
      </c>
      <c r="T33" s="22">
        <f t="shared" si="2"/>
        <v>63.504141021723264</v>
      </c>
      <c r="U33" s="2">
        <f t="shared" si="45"/>
        <v>0.8</v>
      </c>
      <c r="V33" s="3">
        <f>U33*$D$49*E33</f>
        <v>806.40000000000009</v>
      </c>
      <c r="W33" s="3">
        <f t="shared" si="3"/>
        <v>40.800000000000004</v>
      </c>
      <c r="X33" s="3">
        <f t="shared" si="4"/>
        <v>765.60000000000014</v>
      </c>
      <c r="Y33" s="4">
        <f t="shared" si="5"/>
        <v>2.5920057559887049</v>
      </c>
      <c r="Z33" s="53">
        <f>((H33/R33))/24</f>
        <v>8.1447007061365137E-2</v>
      </c>
      <c r="AA33" s="4">
        <f t="shared" si="6"/>
        <v>3.2000000000000006</v>
      </c>
      <c r="AB33" s="4">
        <f t="shared" si="7"/>
        <v>3.0380952380952384</v>
      </c>
      <c r="AC33" s="53">
        <f t="shared" si="8"/>
        <v>0.53961647247316524</v>
      </c>
      <c r="AD33" s="53">
        <f>(24*X33)/((24*X33)+H33)</f>
        <v>0.92501006846556588</v>
      </c>
      <c r="AE33" s="138">
        <f>(E33*(1-U33))*($D$63/3600)</f>
        <v>0</v>
      </c>
      <c r="AF33" s="138">
        <f>(E33-S33)*($D$63/3600)</f>
        <v>0</v>
      </c>
      <c r="AG33" s="54">
        <f t="shared" si="9"/>
        <v>1527.6496922606793</v>
      </c>
      <c r="AH33" s="37">
        <f t="shared" si="38"/>
        <v>5.6301009940839428</v>
      </c>
      <c r="AI33" s="4">
        <f>AH33*1000000/(F33*1000)</f>
        <v>11260.201988167886</v>
      </c>
      <c r="AJ33" s="55">
        <f t="shared" si="46"/>
        <v>119.73698911757198</v>
      </c>
      <c r="AK33" s="183">
        <f>LOOKUP($AJ33,Pipes!$D$4:$D$16,Pipes!$D$4:$D$16)</f>
        <v>97</v>
      </c>
      <c r="AL33" s="60">
        <f>LOOKUP($AK33,Pipes!$D$4:$D$16,Pipes!$B$4:$B$16)</f>
        <v>100</v>
      </c>
      <c r="AM33" s="22" t="str">
        <f>LOOKUP($AK33,Pipes!$D$4:$D$16,Pipes!$E$4:$E$16)</f>
        <v>Steel</v>
      </c>
      <c r="AN33" s="63">
        <f>LOOKUP($AK33,Pipes!$D$4:$D$16,Pipes!$F$4:$F$16)</f>
        <v>140</v>
      </c>
      <c r="AO33" s="2">
        <f>POWER(100/AN33,1.852)*POWER(AH33*15.852,1.852)/POWER($AK33*0.03937,4.8655)*0.2083*304.8*3.28</f>
        <v>674.59857082483575</v>
      </c>
      <c r="AP33" s="2">
        <f t="shared" si="47"/>
        <v>6.6178119797916386</v>
      </c>
      <c r="AQ33" s="2">
        <f>+AO33*I33/100</f>
        <v>202.37957124745074</v>
      </c>
      <c r="AR33" s="4">
        <f t="shared" si="48"/>
        <v>1.9853435939374919</v>
      </c>
      <c r="AS33" s="4">
        <f>AR33*1000/I33</f>
        <v>66.178119797916395</v>
      </c>
      <c r="AT33" s="22">
        <f>($D$78*J33*AK33/1000)+($D$80*K33*AK33/1000)+($D$76*L33*AK33/1000)+($D$77*M33*AK33/1000)</f>
        <v>5.0440000000000005</v>
      </c>
      <c r="AU33" s="4">
        <f t="shared" si="49"/>
        <v>0.33380243626069034</v>
      </c>
      <c r="AV33" s="31">
        <f t="shared" si="50"/>
        <v>2.3191460301981821</v>
      </c>
      <c r="AW33" s="50">
        <f t="shared" si="16"/>
        <v>1.172271080527823E-2</v>
      </c>
      <c r="AX33" s="65">
        <f t="shared" si="51"/>
        <v>7389.8050775000002</v>
      </c>
      <c r="AY33" s="66">
        <f>I33*AX33/1000</f>
        <v>221.694152325</v>
      </c>
      <c r="AZ33" s="31">
        <f>AH33*1000/AX33</f>
        <v>0.76187408666922896</v>
      </c>
      <c r="BA33" s="4">
        <f>AA33*1000/AX33</f>
        <v>0.43302901313908171</v>
      </c>
      <c r="BB33" s="31">
        <f>SQRT((Z33*AZ33*AZ33)+((1-Z33) * BA33*BA33))</f>
        <v>0.4685272138254219</v>
      </c>
      <c r="BC33" s="54"/>
      <c r="BD33" s="54"/>
      <c r="BE33" s="188">
        <f>LOOKUP($AK33,Pipes!$D$4:$D$16,Pipes!$Q$4:$Q$16)</f>
        <v>0.4545219076400977</v>
      </c>
      <c r="BF33" s="124">
        <v>12</v>
      </c>
      <c r="BG33" s="4">
        <f>((AB33*$D$54)+(Y33*$D$53))/(AB33+Y33)</f>
        <v>25.396164724731655</v>
      </c>
      <c r="BH33" s="138">
        <f>((AF33*$D$62)+(Y33*$D$53))/(AF33+Y33)</f>
        <v>20</v>
      </c>
      <c r="BI33" s="192">
        <f t="shared" si="66"/>
        <v>25</v>
      </c>
      <c r="BJ33" s="138">
        <f>BE33*I33*(BG33-BF33)/1000</f>
        <v>0.18266551037238049</v>
      </c>
      <c r="BK33" s="138">
        <f>BE33*I33*(BH33-BF33)/1000</f>
        <v>0.10908525783362344</v>
      </c>
      <c r="BL33" s="138">
        <f>BE33*I33*(BI33-BF33)/1000</f>
        <v>0.17726354397963809</v>
      </c>
      <c r="BN33" s="138">
        <f t="shared" si="52"/>
        <v>0.17726354397963809</v>
      </c>
      <c r="BO33" s="138">
        <f t="shared" si="53"/>
        <v>0.18266551037238049</v>
      </c>
      <c r="BP33" s="138">
        <f t="shared" si="54"/>
        <v>0.10908525783362344</v>
      </c>
      <c r="BQ33" s="195">
        <f t="shared" si="67"/>
        <v>0</v>
      </c>
      <c r="BR33" s="199">
        <f t="shared" si="36"/>
        <v>0.32876712328767121</v>
      </c>
      <c r="BS33" s="199">
        <f t="shared" si="55"/>
        <v>0.67123287671232879</v>
      </c>
      <c r="BT33" s="200">
        <f t="shared" si="56"/>
        <v>0.13327602579157097</v>
      </c>
      <c r="BU33" s="41">
        <f>BT33*N33</f>
        <v>0.13327602579157097</v>
      </c>
      <c r="BV33" s="37">
        <f>1000*BT33/I33</f>
        <v>4.4425341930523654</v>
      </c>
      <c r="BW33" s="50">
        <f t="shared" si="57"/>
        <v>4.6198503487243072E-3</v>
      </c>
      <c r="BX33" s="51">
        <f>R33*1000/(4200*($D$52-$D$53))</f>
        <v>4.0320089537602071</v>
      </c>
      <c r="BY33" s="4">
        <f t="shared" si="58"/>
        <v>363.50905780293056</v>
      </c>
      <c r="BZ33" s="4">
        <f t="shared" si="59"/>
        <v>3.5660238570467491</v>
      </c>
      <c r="CA33" s="4">
        <f t="shared" si="28"/>
        <v>109.05271734087917</v>
      </c>
      <c r="CB33" s="4">
        <f t="shared" si="60"/>
        <v>1.0698071571140246</v>
      </c>
      <c r="CC33" s="4">
        <f t="shared" si="61"/>
        <v>35.660238570467492</v>
      </c>
      <c r="CD33" s="4">
        <f t="shared" si="62"/>
        <v>0.17987024334943805</v>
      </c>
      <c r="CE33" s="31">
        <f t="shared" si="63"/>
        <v>1.2496774004634628</v>
      </c>
      <c r="CF33" s="31">
        <f>$Y33*1000/$AX33</f>
        <v>0.35075427955206506</v>
      </c>
      <c r="CG33" s="37">
        <v>0</v>
      </c>
      <c r="CH33" s="31">
        <f>SQRT(($Z33*$CF33*$CF33)+((1-$Z33) * $CG33*$CG33))</f>
        <v>0.10010149035697585</v>
      </c>
      <c r="CI33" s="73">
        <f>LOOKUP($AK33,Pipes!$D$4:$D$16,Pipes!$I$4:$I$16)</f>
        <v>33.333333333333336</v>
      </c>
      <c r="CJ33" s="5">
        <f>CI33*O33</f>
        <v>1000.0000000000001</v>
      </c>
      <c r="CK33" s="22"/>
      <c r="CL33" s="2"/>
    </row>
    <row r="34" spans="1:90" ht="12.75" customHeight="1">
      <c r="A34" s="1"/>
      <c r="B34" s="104" t="s">
        <v>160</v>
      </c>
      <c r="C34" s="104" t="s">
        <v>161</v>
      </c>
      <c r="D34" s="2" t="s">
        <v>78</v>
      </c>
      <c r="E34" s="2">
        <f t="shared" si="41"/>
        <v>288</v>
      </c>
      <c r="F34" s="209">
        <f>Summary!$D$21</f>
        <v>0.5</v>
      </c>
      <c r="G34" s="2">
        <f>$D$55*E34</f>
        <v>864</v>
      </c>
      <c r="H34" s="3">
        <f>(((E34*$D$59)+($D$60*G34))*4200*$D$61)/(1000*60*60)</f>
        <v>1276.8</v>
      </c>
      <c r="I34" s="18">
        <f t="shared" ref="I34:N34" si="72">I16</f>
        <v>30</v>
      </c>
      <c r="J34" s="2">
        <f t="shared" si="72"/>
        <v>0</v>
      </c>
      <c r="K34" s="2">
        <f t="shared" si="72"/>
        <v>2</v>
      </c>
      <c r="L34" s="2">
        <f t="shared" si="72"/>
        <v>1</v>
      </c>
      <c r="M34" s="2">
        <f t="shared" si="72"/>
        <v>0</v>
      </c>
      <c r="N34" s="18">
        <f t="shared" si="72"/>
        <v>1</v>
      </c>
      <c r="O34" s="2">
        <f t="shared" si="43"/>
        <v>30</v>
      </c>
      <c r="P34" s="3">
        <f>(1.19*E34) + (18.8*POWER(E34,0.5)) + 17.6</f>
        <v>679.36657967137023</v>
      </c>
      <c r="Q34" s="112">
        <f t="shared" ref="Q34:R34" si="73">Q16</f>
        <v>5.2420260777111899E-2</v>
      </c>
      <c r="R34" s="3">
        <f t="shared" si="73"/>
        <v>679.36657967137023</v>
      </c>
      <c r="S34" s="22">
        <v>16</v>
      </c>
      <c r="T34" s="22">
        <f t="shared" si="2"/>
        <v>56.613881639280855</v>
      </c>
      <c r="U34" s="2">
        <f t="shared" si="45"/>
        <v>0.85</v>
      </c>
      <c r="V34" s="3">
        <f>U34*$D$49*E34</f>
        <v>734.4</v>
      </c>
      <c r="W34" s="3">
        <f t="shared" si="3"/>
        <v>40.799999999999997</v>
      </c>
      <c r="X34" s="3">
        <f t="shared" si="4"/>
        <v>693.6</v>
      </c>
      <c r="Y34" s="4">
        <f t="shared" si="5"/>
        <v>2.3107706791543206</v>
      </c>
      <c r="Z34" s="53">
        <f>((H34/R34))/24</f>
        <v>7.8308238279449091E-2</v>
      </c>
      <c r="AA34" s="4">
        <f t="shared" si="6"/>
        <v>2.9142857142857141</v>
      </c>
      <c r="AB34" s="4">
        <f t="shared" si="7"/>
        <v>2.7523809523809524</v>
      </c>
      <c r="AC34" s="53">
        <f t="shared" si="8"/>
        <v>0.54361021606346049</v>
      </c>
      <c r="AD34" s="53">
        <f>(24*X34)/((24*X34)+H34)</f>
        <v>0.92876272094268886</v>
      </c>
      <c r="AE34" s="138">
        <f>(E34*(1-U34))*($D$63/3600)</f>
        <v>0</v>
      </c>
      <c r="AF34" s="138">
        <f>(E34-S34)*($D$63/3600)</f>
        <v>0</v>
      </c>
      <c r="AG34" s="54">
        <f t="shared" si="9"/>
        <v>1372.9665796713703</v>
      </c>
      <c r="AH34" s="37">
        <f t="shared" si="38"/>
        <v>5.0631516315352734</v>
      </c>
      <c r="AI34" s="4">
        <f>AH34*1000000/(F34*1000)</f>
        <v>10126.303263070546</v>
      </c>
      <c r="AJ34" s="55">
        <f t="shared" si="46"/>
        <v>113.54831855628562</v>
      </c>
      <c r="AK34" s="183">
        <f>LOOKUP($AJ34,Pipes!$D$4:$D$16,Pipes!$D$4:$D$16)</f>
        <v>97</v>
      </c>
      <c r="AL34" s="60">
        <f>LOOKUP($AK34,Pipes!$D$4:$D$16,Pipes!$B$4:$B$16)</f>
        <v>100</v>
      </c>
      <c r="AM34" s="22" t="str">
        <f>LOOKUP($AK34,Pipes!$D$4:$D$16,Pipes!$E$4:$E$16)</f>
        <v>Steel</v>
      </c>
      <c r="AN34" s="63">
        <f>LOOKUP($AK34,Pipes!$D$4:$D$16,Pipes!$F$4:$F$16)</f>
        <v>140</v>
      </c>
      <c r="AO34" s="2">
        <f>POWER(100/AN34,1.852)*POWER(AH34*15.852,1.852)/POWER($AK34*0.03937,4.8655)*0.2083*304.8*3.28</f>
        <v>554.21338570225669</v>
      </c>
      <c r="AP34" s="2">
        <f t="shared" si="47"/>
        <v>5.4368333137391378</v>
      </c>
      <c r="AQ34" s="2">
        <f>+AO34*I34/100</f>
        <v>166.264015710677</v>
      </c>
      <c r="AR34" s="4">
        <f t="shared" si="48"/>
        <v>1.6310499941217416</v>
      </c>
      <c r="AS34" s="4">
        <f>AR34*1000/I34</f>
        <v>54.368333137391382</v>
      </c>
      <c r="AT34" s="22">
        <f>($D$78*J34*AK34/1000)+($D$80*K34*AK34/1000)+($D$76*L34*AK34/1000)+($D$77*M34*AK34/1000)</f>
        <v>5.0440000000000005</v>
      </c>
      <c r="AU34" s="4">
        <f t="shared" si="49"/>
        <v>0.27423387234500218</v>
      </c>
      <c r="AV34" s="31">
        <f t="shared" si="50"/>
        <v>1.9052838664667437</v>
      </c>
      <c r="AW34" s="50">
        <f t="shared" si="16"/>
        <v>9.6307397109630655E-3</v>
      </c>
      <c r="AX34" s="65">
        <f t="shared" si="51"/>
        <v>7389.8050775000002</v>
      </c>
      <c r="AY34" s="66">
        <f>I34*AX34/1000</f>
        <v>221.694152325</v>
      </c>
      <c r="AZ34" s="31">
        <f>AH34*1000/AX34</f>
        <v>0.68515361074289094</v>
      </c>
      <c r="BA34" s="4">
        <f>AA34*1000/AX34</f>
        <v>0.39436570839452079</v>
      </c>
      <c r="BB34" s="31">
        <f>SQRT((Z34*AZ34*AZ34)+((1-Z34) * BA34*BA34))</f>
        <v>0.42438913952252777</v>
      </c>
      <c r="BC34" s="54"/>
      <c r="BD34" s="54"/>
      <c r="BE34" s="188">
        <f>LOOKUP($AK34,Pipes!$D$4:$D$16,Pipes!$Q$4:$Q$16)</f>
        <v>0.4545219076400977</v>
      </c>
      <c r="BF34" s="124">
        <v>12</v>
      </c>
      <c r="BG34" s="4">
        <f>((AB34*$D$54)+(Y34*$D$53))/(AB34+Y34)</f>
        <v>25.436102160634601</v>
      </c>
      <c r="BH34" s="138">
        <f>((AF34*$D$62)+(Y34*$D$53))/(AF34+Y34)</f>
        <v>20</v>
      </c>
      <c r="BI34" s="192">
        <f t="shared" si="66"/>
        <v>25</v>
      </c>
      <c r="BJ34" s="138">
        <f>BE34*I34*(BG34-BF34)/1000</f>
        <v>0.18321008355896631</v>
      </c>
      <c r="BK34" s="138">
        <f>BE34*I34*(BH34-BF34)/1000</f>
        <v>0.10908525783362344</v>
      </c>
      <c r="BL34" s="138">
        <f>BE34*I34*(BI34-BF34)/1000</f>
        <v>0.17726354397963809</v>
      </c>
      <c r="BN34" s="138">
        <f t="shared" si="52"/>
        <v>0.17726354397963809</v>
      </c>
      <c r="BO34" s="138">
        <f t="shared" si="53"/>
        <v>0.18321008355896631</v>
      </c>
      <c r="BP34" s="138">
        <f t="shared" si="54"/>
        <v>0.10908525783362344</v>
      </c>
      <c r="BQ34" s="195">
        <f t="shared" si="67"/>
        <v>0</v>
      </c>
      <c r="BR34" s="199">
        <f t="shared" si="36"/>
        <v>0.32876712328767121</v>
      </c>
      <c r="BS34" s="199">
        <f t="shared" si="55"/>
        <v>0.67123287671232879</v>
      </c>
      <c r="BT34" s="200">
        <f t="shared" si="56"/>
        <v>0.13345506355154441</v>
      </c>
      <c r="BU34" s="41">
        <f>BT34*N34</f>
        <v>0.13345506355154441</v>
      </c>
      <c r="BV34" s="37">
        <f>1000*BT34/I34</f>
        <v>4.4485021183848135</v>
      </c>
      <c r="BW34" s="50">
        <f t="shared" si="57"/>
        <v>4.6260564735913683E-3</v>
      </c>
      <c r="BX34" s="51">
        <f>R34*1000/(4200*($D$52-$D$53))</f>
        <v>3.5945321675733872</v>
      </c>
      <c r="BY34" s="4">
        <f t="shared" si="58"/>
        <v>293.85908294988309</v>
      </c>
      <c r="BZ34" s="4">
        <f t="shared" si="59"/>
        <v>2.8827576037383533</v>
      </c>
      <c r="CA34" s="4">
        <f t="shared" si="28"/>
        <v>88.157724884964921</v>
      </c>
      <c r="CB34" s="4">
        <f t="shared" si="60"/>
        <v>0.86482728112150598</v>
      </c>
      <c r="CC34" s="4">
        <f t="shared" si="61"/>
        <v>28.827576037383533</v>
      </c>
      <c r="CD34" s="4">
        <f t="shared" si="62"/>
        <v>0.14540629353256257</v>
      </c>
      <c r="CE34" s="31">
        <f t="shared" si="63"/>
        <v>1.0102335746540685</v>
      </c>
      <c r="CF34" s="31">
        <f>$Y34*1000/$AX34</f>
        <v>0.3126971083702878</v>
      </c>
      <c r="CG34" s="37">
        <v>0</v>
      </c>
      <c r="CH34" s="31">
        <f>SQRT(($Z34*$CF34*$CF34)+((1-$Z34) * $CG34*$CG34))</f>
        <v>8.7503936726603865E-2</v>
      </c>
      <c r="CI34" s="73">
        <f>LOOKUP($AK34,Pipes!$D$4:$D$16,Pipes!$I$4:$I$16)</f>
        <v>33.333333333333336</v>
      </c>
      <c r="CJ34" s="5">
        <f>CI34*O34</f>
        <v>1000.0000000000001</v>
      </c>
      <c r="CK34" s="22"/>
      <c r="CL34" s="2"/>
    </row>
    <row r="35" spans="1:90" ht="12.75" customHeight="1">
      <c r="A35" s="1"/>
      <c r="B35" s="104" t="s">
        <v>174</v>
      </c>
      <c r="C35" s="104" t="s">
        <v>175</v>
      </c>
      <c r="D35" s="2" t="s">
        <v>78</v>
      </c>
      <c r="E35" s="2">
        <f t="shared" si="41"/>
        <v>240</v>
      </c>
      <c r="F35" s="209">
        <f>Summary!$D$21</f>
        <v>0.5</v>
      </c>
      <c r="G35" s="2">
        <f>$D$55*E35</f>
        <v>720</v>
      </c>
      <c r="H35" s="3">
        <f>(((E35*$D$59)+($D$60*G35))*4200*$D$61)/(1000*60*60)</f>
        <v>1064</v>
      </c>
      <c r="I35" s="18">
        <f t="shared" ref="I35:N35" si="74">I17</f>
        <v>30</v>
      </c>
      <c r="J35" s="2">
        <f t="shared" si="74"/>
        <v>0</v>
      </c>
      <c r="K35" s="2">
        <f t="shared" si="74"/>
        <v>2</v>
      </c>
      <c r="L35" s="2">
        <f t="shared" si="74"/>
        <v>1</v>
      </c>
      <c r="M35" s="2">
        <f t="shared" si="74"/>
        <v>0</v>
      </c>
      <c r="N35" s="18">
        <f t="shared" si="74"/>
        <v>1</v>
      </c>
      <c r="O35" s="2">
        <f t="shared" si="43"/>
        <v>30</v>
      </c>
      <c r="P35" s="3">
        <f>(1.19*E35) + (18.8*POWER(E35,0.5)) + 17.6</f>
        <v>594.44834763479776</v>
      </c>
      <c r="Q35" s="112">
        <f t="shared" ref="Q35:R35" si="75">Q17</f>
        <v>5.5041513669888679E-2</v>
      </c>
      <c r="R35" s="3">
        <f t="shared" si="75"/>
        <v>594.44834763479776</v>
      </c>
      <c r="S35" s="22">
        <v>14</v>
      </c>
      <c r="T35" s="22">
        <f t="shared" si="2"/>
        <v>49.537362302899815</v>
      </c>
      <c r="U35" s="2">
        <f t="shared" si="45"/>
        <v>0.85</v>
      </c>
      <c r="V35" s="3">
        <f>U35*$D$49*E35</f>
        <v>612</v>
      </c>
      <c r="W35" s="3">
        <f t="shared" si="3"/>
        <v>35.700000000000003</v>
      </c>
      <c r="X35" s="3">
        <f t="shared" si="4"/>
        <v>576.29999999999995</v>
      </c>
      <c r="Y35" s="4">
        <f t="shared" si="5"/>
        <v>2.0219331552204007</v>
      </c>
      <c r="Z35" s="53">
        <f>((H35/R35))/24</f>
        <v>7.4578949558405924E-2</v>
      </c>
      <c r="AA35" s="4">
        <f t="shared" si="6"/>
        <v>2.4285714285714284</v>
      </c>
      <c r="AB35" s="4">
        <f t="shared" si="7"/>
        <v>2.2869047619047618</v>
      </c>
      <c r="AC35" s="53">
        <f t="shared" si="8"/>
        <v>0.53074745578514926</v>
      </c>
      <c r="AD35" s="53">
        <f>(24*X35)/((24*X35)+H35)</f>
        <v>0.92856759224448149</v>
      </c>
      <c r="AE35" s="138">
        <f>(E35*(1-U35))*($D$63/3600)</f>
        <v>0</v>
      </c>
      <c r="AF35" s="138">
        <f>(E35-S35)*($D$63/3600)</f>
        <v>0</v>
      </c>
      <c r="AG35" s="54">
        <f t="shared" si="9"/>
        <v>1170.7483476347977</v>
      </c>
      <c r="AH35" s="37">
        <f t="shared" si="38"/>
        <v>4.3088379171251621</v>
      </c>
      <c r="AI35" s="4">
        <f>AH35*1000000/(F35*1000)</f>
        <v>8617.6758342503235</v>
      </c>
      <c r="AJ35" s="55">
        <f t="shared" si="46"/>
        <v>104.74910464459688</v>
      </c>
      <c r="AK35" s="183">
        <f>LOOKUP($AJ35,Pipes!$D$4:$D$16,Pipes!$D$4:$D$16)</f>
        <v>97</v>
      </c>
      <c r="AL35" s="60">
        <f>LOOKUP($AK35,Pipes!$D$4:$D$16,Pipes!$B$4:$B$16)</f>
        <v>100</v>
      </c>
      <c r="AM35" s="22" t="str">
        <f>LOOKUP($AK35,Pipes!$D$4:$D$16,Pipes!$E$4:$E$16)</f>
        <v>Steel</v>
      </c>
      <c r="AN35" s="63">
        <f>LOOKUP($AK35,Pipes!$D$4:$D$16,Pipes!$F$4:$F$16)</f>
        <v>140</v>
      </c>
      <c r="AO35" s="2">
        <f>POWER(100/AN35,1.852)*POWER(AH35*15.852,1.852)/POWER($AK35*0.03937,4.8655)*0.2083*304.8*3.28</f>
        <v>411.07820708165411</v>
      </c>
      <c r="AP35" s="2">
        <f t="shared" si="47"/>
        <v>4.032677211471027</v>
      </c>
      <c r="AQ35" s="2">
        <f>+AO35*I35/100</f>
        <v>123.32346212449623</v>
      </c>
      <c r="AR35" s="4">
        <f t="shared" si="48"/>
        <v>1.209803163441308</v>
      </c>
      <c r="AS35" s="4">
        <f>AR35*1000/I35</f>
        <v>40.326772114710266</v>
      </c>
      <c r="AT35" s="22">
        <f>($D$78*J35*AK35/1000)+($D$80*K35*AK35/1000)+($D$76*L35*AK35/1000)+($D$77*M35*AK35/1000)</f>
        <v>5.0440000000000005</v>
      </c>
      <c r="AU35" s="4">
        <f t="shared" si="49"/>
        <v>0.20340823854659859</v>
      </c>
      <c r="AV35" s="31">
        <f t="shared" si="50"/>
        <v>1.4132114019879065</v>
      </c>
      <c r="AW35" s="50">
        <f t="shared" si="16"/>
        <v>7.1434348490812052E-3</v>
      </c>
      <c r="AX35" s="65">
        <f t="shared" si="51"/>
        <v>7389.8050775000002</v>
      </c>
      <c r="AY35" s="66">
        <f>I35*AX35/1000</f>
        <v>221.694152325</v>
      </c>
      <c r="AZ35" s="31">
        <f>AH35*1000/AX35</f>
        <v>0.58307869719655159</v>
      </c>
      <c r="BA35" s="4">
        <f>AA35*1000/AX35</f>
        <v>0.32863809032876734</v>
      </c>
      <c r="BB35" s="31">
        <f>SQRT((Z35*AZ35*AZ35)+((1-Z35) * BA35*BA35))</f>
        <v>0.35398256033950509</v>
      </c>
      <c r="BC35" s="54"/>
      <c r="BD35" s="54"/>
      <c r="BE35" s="188">
        <f>LOOKUP($AK35,Pipes!$D$4:$D$16,Pipes!$Q$4:$Q$16)</f>
        <v>0.4545219076400977</v>
      </c>
      <c r="BF35" s="124">
        <v>12</v>
      </c>
      <c r="BG35" s="4">
        <f>((AB35*$D$54)+(Y35*$D$53))/(AB35+Y35)</f>
        <v>25.307474557851492</v>
      </c>
      <c r="BH35" s="138">
        <f>((AF35*$D$62)+(Y35*$D$53))/(AF35+Y35)</f>
        <v>20</v>
      </c>
      <c r="BI35" s="192">
        <f t="shared" si="66"/>
        <v>25</v>
      </c>
      <c r="BJ35" s="138">
        <f>BE35*I35*(BG35-BF35)/1000</f>
        <v>0.18145616165720177</v>
      </c>
      <c r="BK35" s="138">
        <f>BE35*I35*(BH35-BF35)/1000</f>
        <v>0.10908525783362344</v>
      </c>
      <c r="BL35" s="138">
        <f>BE35*I35*(BI35-BF35)/1000</f>
        <v>0.17726354397963809</v>
      </c>
      <c r="BN35" s="138">
        <f t="shared" si="52"/>
        <v>0.17726354397963809</v>
      </c>
      <c r="BO35" s="138">
        <f t="shared" si="53"/>
        <v>0.18145616165720177</v>
      </c>
      <c r="BP35" s="138">
        <f t="shared" si="54"/>
        <v>0.10908525783362344</v>
      </c>
      <c r="BQ35" s="195">
        <f t="shared" si="67"/>
        <v>0</v>
      </c>
      <c r="BR35" s="199">
        <f t="shared" si="36"/>
        <v>0.32876712328767121</v>
      </c>
      <c r="BS35" s="199">
        <f t="shared" si="55"/>
        <v>0.67123287671232879</v>
      </c>
      <c r="BT35" s="200">
        <f t="shared" si="56"/>
        <v>0.13287843169343003</v>
      </c>
      <c r="BU35" s="41">
        <f>BT35*N35</f>
        <v>0.13287843169343003</v>
      </c>
      <c r="BV35" s="37">
        <f>1000*BT35/I35</f>
        <v>4.4292810564476675</v>
      </c>
      <c r="BW35" s="50">
        <f t="shared" si="57"/>
        <v>4.6060682358346284E-3</v>
      </c>
      <c r="BX35" s="51">
        <f>R35*1000/(4200*($D$52-$D$53))</f>
        <v>3.1452293525650679</v>
      </c>
      <c r="BY35" s="4">
        <f t="shared" si="58"/>
        <v>229.47825465662416</v>
      </c>
      <c r="BZ35" s="4">
        <f t="shared" si="59"/>
        <v>2.2511816781814833</v>
      </c>
      <c r="CA35" s="4">
        <f t="shared" si="28"/>
        <v>68.843476396987242</v>
      </c>
      <c r="CB35" s="4">
        <f t="shared" si="60"/>
        <v>0.67535450345444481</v>
      </c>
      <c r="CC35" s="4">
        <f t="shared" si="61"/>
        <v>22.511816781814829</v>
      </c>
      <c r="CD35" s="4">
        <f t="shared" si="62"/>
        <v>0.11354960384747401</v>
      </c>
      <c r="CE35" s="31">
        <f t="shared" si="63"/>
        <v>0.78890410730191884</v>
      </c>
      <c r="CF35" s="31">
        <f>$Y35*1000/$AX35</f>
        <v>0.2736111621369624</v>
      </c>
      <c r="CG35" s="37">
        <v>0</v>
      </c>
      <c r="CH35" s="31">
        <f>SQRT(($Z35*$CF35*$CF35)+((1-$Z35) * $CG35*$CG35))</f>
        <v>7.4720873760854831E-2</v>
      </c>
      <c r="CI35" s="73">
        <f>LOOKUP($AK35,Pipes!$D$4:$D$16,Pipes!$I$4:$I$16)</f>
        <v>33.333333333333336</v>
      </c>
      <c r="CJ35" s="5">
        <f>CI35*O35</f>
        <v>1000.0000000000001</v>
      </c>
      <c r="CK35" s="22"/>
      <c r="CL35" s="2"/>
    </row>
    <row r="36" spans="1:90" ht="12.75" customHeight="1">
      <c r="A36" s="1"/>
      <c r="B36" s="104" t="s">
        <v>177</v>
      </c>
      <c r="C36" s="104" t="s">
        <v>178</v>
      </c>
      <c r="D36" s="2" t="s">
        <v>78</v>
      </c>
      <c r="E36" s="2">
        <f t="shared" si="41"/>
        <v>192</v>
      </c>
      <c r="F36" s="209">
        <f>Summary!$D$21</f>
        <v>0.5</v>
      </c>
      <c r="G36" s="2">
        <f>$D$55*E36</f>
        <v>576</v>
      </c>
      <c r="H36" s="3">
        <f>(((E36*$D$59)+($D$60*G36))*4200*$D$61)/(1000*60*60)</f>
        <v>851.2</v>
      </c>
      <c r="I36" s="18">
        <f t="shared" ref="I36:N36" si="76">I18</f>
        <v>30</v>
      </c>
      <c r="J36" s="2">
        <f t="shared" si="76"/>
        <v>0</v>
      </c>
      <c r="K36" s="2">
        <f t="shared" si="76"/>
        <v>2</v>
      </c>
      <c r="L36" s="2">
        <f t="shared" si="76"/>
        <v>1</v>
      </c>
      <c r="M36" s="2">
        <f t="shared" si="76"/>
        <v>0</v>
      </c>
      <c r="N36" s="18">
        <f t="shared" si="76"/>
        <v>1</v>
      </c>
      <c r="O36" s="2">
        <f t="shared" si="43"/>
        <v>30</v>
      </c>
      <c r="P36" s="3">
        <f>(1.19*E36) + (18.8*POWER(E36,0.5)) + 17.6</f>
        <v>506.58044145835913</v>
      </c>
      <c r="Q36" s="112">
        <f t="shared" ref="Q36:R36" si="77">Q18</f>
        <v>5.8631995539161937E-2</v>
      </c>
      <c r="R36" s="3">
        <f t="shared" si="77"/>
        <v>506.58044145835913</v>
      </c>
      <c r="S36" s="22">
        <v>12</v>
      </c>
      <c r="T36" s="22">
        <f t="shared" si="2"/>
        <v>42.215036788196592</v>
      </c>
      <c r="U36" s="2">
        <f t="shared" si="45"/>
        <v>0.85</v>
      </c>
      <c r="V36" s="3">
        <f>U36*$D$49*E36</f>
        <v>489.59999999999997</v>
      </c>
      <c r="W36" s="3">
        <f t="shared" si="3"/>
        <v>30.599999999999998</v>
      </c>
      <c r="X36" s="3">
        <f t="shared" si="4"/>
        <v>458.99999999999994</v>
      </c>
      <c r="Y36" s="4">
        <f t="shared" si="5"/>
        <v>1.7230627260488405</v>
      </c>
      <c r="Z36" s="53">
        <f>((H36/R36))/24</f>
        <v>7.0011914720916099E-2</v>
      </c>
      <c r="AA36" s="4">
        <f t="shared" si="6"/>
        <v>1.9428571428571426</v>
      </c>
      <c r="AB36" s="4">
        <f t="shared" si="7"/>
        <v>1.8214285714285712</v>
      </c>
      <c r="AC36" s="53">
        <f t="shared" si="8"/>
        <v>0.51387587627168629</v>
      </c>
      <c r="AD36" s="53">
        <f>(24*X36)/((24*X36)+H36)</f>
        <v>0.9282728866118376</v>
      </c>
      <c r="AE36" s="138">
        <f>(E36*(1-U36))*($D$63/3600)</f>
        <v>0</v>
      </c>
      <c r="AF36" s="138">
        <f>(E36-S36)*($D$63/3600)</f>
        <v>0</v>
      </c>
      <c r="AG36" s="54">
        <f t="shared" si="9"/>
        <v>965.58044145835902</v>
      </c>
      <c r="AH36" s="37">
        <f t="shared" si="38"/>
        <v>3.5444912974774114</v>
      </c>
      <c r="AI36" s="4">
        <f>AH36*1000000/(F36*1000)</f>
        <v>7088.9825949548231</v>
      </c>
      <c r="AJ36" s="55">
        <f t="shared" si="46"/>
        <v>95.005160890108641</v>
      </c>
      <c r="AK36" s="183">
        <f>LOOKUP($AJ36,Pipes!$D$4:$D$16,Pipes!$D$4:$D$16)</f>
        <v>72</v>
      </c>
      <c r="AL36" s="60">
        <f>LOOKUP($AK36,Pipes!$D$4:$D$16,Pipes!$B$4:$B$16)</f>
        <v>75</v>
      </c>
      <c r="AM36" s="22" t="str">
        <f>LOOKUP($AK36,Pipes!$D$4:$D$16,Pipes!$E$4:$E$16)</f>
        <v>Steel</v>
      </c>
      <c r="AN36" s="63">
        <f>LOOKUP($AK36,Pipes!$D$4:$D$16,Pipes!$F$4:$F$16)</f>
        <v>140</v>
      </c>
      <c r="AO36" s="2">
        <f>POWER(100/AN36,1.852)*POWER(AH36*15.852,1.852)/POWER($AK36*0.03937,4.8655)*0.2083*304.8*3.28</f>
        <v>1220.8151287634034</v>
      </c>
      <c r="AP36" s="2">
        <f t="shared" si="47"/>
        <v>11.976196413168987</v>
      </c>
      <c r="AQ36" s="2">
        <f>+AO36*I36/100</f>
        <v>366.24453862902106</v>
      </c>
      <c r="AR36" s="4">
        <f t="shared" si="48"/>
        <v>3.5928589239506969</v>
      </c>
      <c r="AS36" s="4">
        <f>AR36*1000/I36</f>
        <v>119.76196413168989</v>
      </c>
      <c r="AT36" s="22">
        <f>($D$78*J36*AK36/1000)+($D$80*K36*AK36/1000)+($D$76*L36*AK36/1000)+($D$77*M36*AK36/1000)</f>
        <v>3.7439999999999998</v>
      </c>
      <c r="AU36" s="4">
        <f t="shared" si="49"/>
        <v>0.44838879370904694</v>
      </c>
      <c r="AV36" s="31">
        <f t="shared" si="50"/>
        <v>4.0412477176597434</v>
      </c>
      <c r="AW36" s="50">
        <f t="shared" si="16"/>
        <v>2.042750981169025E-2</v>
      </c>
      <c r="AX36" s="65">
        <f t="shared" si="51"/>
        <v>4071.5006399999997</v>
      </c>
      <c r="AY36" s="66">
        <f>I36*AX36/1000</f>
        <v>122.14501919999999</v>
      </c>
      <c r="AZ36" s="31">
        <f>AH36*1000/AX36</f>
        <v>0.8705614000535713</v>
      </c>
      <c r="BA36" s="4">
        <f>AA36*1000/AX36</f>
        <v>0.47718453578755737</v>
      </c>
      <c r="BB36" s="31">
        <f>SQRT((Z36*AZ36*AZ36)+((1-Z36) * BA36*BA36))</f>
        <v>0.51460999111155081</v>
      </c>
      <c r="BC36" s="54"/>
      <c r="BD36" s="54"/>
      <c r="BE36" s="188">
        <f>LOOKUP($AK36,Pipes!$D$4:$D$16,Pipes!$Q$4:$Q$16)</f>
        <v>0.36344285231645973</v>
      </c>
      <c r="BF36" s="124">
        <v>12</v>
      </c>
      <c r="BG36" s="4">
        <f>((AB36*$D$54)+(Y36*$D$53))/(AB36+Y36)</f>
        <v>25.138758762716865</v>
      </c>
      <c r="BH36" s="138">
        <f>((AF36*$D$62)+(Y36*$D$53))/(AF36+Y36)</f>
        <v>20</v>
      </c>
      <c r="BI36" s="192">
        <f t="shared" si="66"/>
        <v>25</v>
      </c>
      <c r="BJ36" s="138">
        <f>BE36*I36*(BG36-BF36)/1000</f>
        <v>0.14325563881859088</v>
      </c>
      <c r="BK36" s="138">
        <f>BE36*I36*(BH36-BF36)/1000</f>
        <v>8.7226284555950329E-2</v>
      </c>
      <c r="BL36" s="138">
        <f>BE36*I36*(BI36-BF36)/1000</f>
        <v>0.14174271240341929</v>
      </c>
      <c r="BN36" s="138">
        <f t="shared" si="52"/>
        <v>0.14174271240341929</v>
      </c>
      <c r="BO36" s="138">
        <f t="shared" si="53"/>
        <v>0.14325563881859088</v>
      </c>
      <c r="BP36" s="138">
        <f t="shared" si="54"/>
        <v>8.7226284555950329E-2</v>
      </c>
      <c r="BQ36" s="195">
        <f t="shared" si="67"/>
        <v>0</v>
      </c>
      <c r="BR36" s="199">
        <f t="shared" si="36"/>
        <v>0.32876712328767121</v>
      </c>
      <c r="BS36" s="199">
        <f t="shared" si="55"/>
        <v>0.67123287671232879</v>
      </c>
      <c r="BT36" s="200">
        <f t="shared" si="56"/>
        <v>0.10564689417654449</v>
      </c>
      <c r="BU36" s="41">
        <f>BT36*N36</f>
        <v>0.10564689417654449</v>
      </c>
      <c r="BV36" s="37">
        <f>1000*BT36/I36</f>
        <v>3.5215631392181499</v>
      </c>
      <c r="BW36" s="50">
        <f t="shared" si="57"/>
        <v>3.6621203101181994E-3</v>
      </c>
      <c r="BX36" s="51">
        <f>R36*1000/(4200*($D$52-$D$53))</f>
        <v>2.6803197960759744</v>
      </c>
      <c r="BY36" s="4">
        <f t="shared" si="58"/>
        <v>727.57482268721208</v>
      </c>
      <c r="BZ36" s="4">
        <f t="shared" si="59"/>
        <v>7.1375090105615513</v>
      </c>
      <c r="CA36" s="4">
        <f t="shared" si="28"/>
        <v>218.2724468061636</v>
      </c>
      <c r="CB36" s="4">
        <f t="shared" si="60"/>
        <v>2.1412527031684649</v>
      </c>
      <c r="CC36" s="4">
        <f t="shared" si="61"/>
        <v>71.375090105615499</v>
      </c>
      <c r="CD36" s="4">
        <f t="shared" si="62"/>
        <v>0.26722833735542439</v>
      </c>
      <c r="CE36" s="31">
        <f t="shared" si="63"/>
        <v>2.4084810405238892</v>
      </c>
      <c r="CF36" s="31">
        <f>$Y36*1000/$AX36</f>
        <v>0.42320089775273634</v>
      </c>
      <c r="CG36" s="37">
        <v>0</v>
      </c>
      <c r="CH36" s="31">
        <f>SQRT(($Z36*$CF36*$CF36)+((1-$Z36) * $CG36*$CG36))</f>
        <v>0.11197796169206782</v>
      </c>
      <c r="CI36" s="73">
        <f>LOOKUP($AK36,Pipes!$D$4:$D$16,Pipes!$I$4:$I$16)</f>
        <v>25</v>
      </c>
      <c r="CJ36" s="5">
        <f>CI36*O36</f>
        <v>750</v>
      </c>
      <c r="CK36" s="22"/>
      <c r="CL36" s="2"/>
    </row>
    <row r="37" spans="1:90" ht="12.75" customHeight="1">
      <c r="A37" s="1"/>
      <c r="B37" s="104" t="s">
        <v>182</v>
      </c>
      <c r="C37" s="104" t="s">
        <v>183</v>
      </c>
      <c r="D37" s="2" t="s">
        <v>78</v>
      </c>
      <c r="E37" s="2">
        <f t="shared" si="41"/>
        <v>144</v>
      </c>
      <c r="F37" s="209">
        <f>Summary!$D$21</f>
        <v>0.5</v>
      </c>
      <c r="G37" s="2">
        <f>$D$55*E37</f>
        <v>432</v>
      </c>
      <c r="H37" s="3">
        <f>(((E37*$D$59)+($D$60*G37))*4200*$D$61)/(1000*60*60)</f>
        <v>638.4</v>
      </c>
      <c r="I37" s="18">
        <f t="shared" ref="I37:N37" si="78">I19</f>
        <v>30</v>
      </c>
      <c r="J37" s="2">
        <f t="shared" si="78"/>
        <v>0</v>
      </c>
      <c r="K37" s="2">
        <f t="shared" si="78"/>
        <v>2</v>
      </c>
      <c r="L37" s="2">
        <f t="shared" si="78"/>
        <v>1</v>
      </c>
      <c r="M37" s="2">
        <f t="shared" si="78"/>
        <v>0</v>
      </c>
      <c r="N37" s="18">
        <f t="shared" si="78"/>
        <v>1</v>
      </c>
      <c r="O37" s="2">
        <f t="shared" si="43"/>
        <v>30</v>
      </c>
      <c r="P37" s="3">
        <f>(1.19*E37) + (18.8*POWER(E37,0.5)) + 17.6</f>
        <v>414.56000000000006</v>
      </c>
      <c r="Q37" s="112">
        <f t="shared" ref="Q37:R37" si="79">Q19</f>
        <v>6.3975308641975315E-2</v>
      </c>
      <c r="R37" s="3">
        <f t="shared" si="79"/>
        <v>414.56</v>
      </c>
      <c r="S37" s="22">
        <v>10</v>
      </c>
      <c r="T37" s="22">
        <f t="shared" si="2"/>
        <v>34.546666666666667</v>
      </c>
      <c r="U37" s="2">
        <f t="shared" si="45"/>
        <v>0.9</v>
      </c>
      <c r="V37" s="3">
        <f>U37*$D$49*E37</f>
        <v>388.8</v>
      </c>
      <c r="W37" s="3">
        <f t="shared" si="3"/>
        <v>27</v>
      </c>
      <c r="X37" s="3">
        <f t="shared" si="4"/>
        <v>361.8</v>
      </c>
      <c r="Y37" s="4">
        <f t="shared" si="5"/>
        <v>1.4100680272108843</v>
      </c>
      <c r="Z37" s="53">
        <f>((H37/R37))/24</f>
        <v>6.4164415283674253E-2</v>
      </c>
      <c r="AA37" s="4">
        <f t="shared" si="6"/>
        <v>1.5428571428571429</v>
      </c>
      <c r="AB37" s="4">
        <f t="shared" si="7"/>
        <v>1.4357142857142857</v>
      </c>
      <c r="AC37" s="53">
        <f t="shared" si="8"/>
        <v>0.50450601200009559</v>
      </c>
      <c r="AD37" s="53">
        <f>(24*X37)/((24*X37)+H37)</f>
        <v>0.93151390319258498</v>
      </c>
      <c r="AE37" s="138">
        <f>(E37*(1-U37))*($D$63/3600)</f>
        <v>0</v>
      </c>
      <c r="AF37" s="138">
        <f>(E37-S37)*($D$63/3600)</f>
        <v>0</v>
      </c>
      <c r="AG37" s="54">
        <f t="shared" si="9"/>
        <v>776.36</v>
      </c>
      <c r="AH37" s="37">
        <f t="shared" si="38"/>
        <v>2.84578231292517</v>
      </c>
      <c r="AI37" s="4">
        <f>AH37*1000000/(F37*1000)</f>
        <v>5691.5646258503402</v>
      </c>
      <c r="AJ37" s="55">
        <f t="shared" si="46"/>
        <v>85.127735046226221</v>
      </c>
      <c r="AK37" s="183">
        <f>LOOKUP($AJ37,Pipes!$D$4:$D$16,Pipes!$D$4:$D$16)</f>
        <v>72</v>
      </c>
      <c r="AL37" s="60">
        <f>LOOKUP($AK37,Pipes!$D$4:$D$16,Pipes!$B$4:$B$16)</f>
        <v>75</v>
      </c>
      <c r="AM37" s="22" t="str">
        <f>LOOKUP($AK37,Pipes!$D$4:$D$16,Pipes!$E$4:$E$16)</f>
        <v>Steel</v>
      </c>
      <c r="AN37" s="63">
        <f>LOOKUP($AK37,Pipes!$D$4:$D$16,Pipes!$F$4:$F$16)</f>
        <v>140</v>
      </c>
      <c r="AO37" s="2">
        <f>POWER(100/AN37,1.852)*POWER(AH37*15.852,1.852)/POWER($AK37*0.03937,4.8655)*0.2083*304.8*3.28</f>
        <v>812.93824713016306</v>
      </c>
      <c r="AP37" s="2">
        <f t="shared" si="47"/>
        <v>7.9749242043469</v>
      </c>
      <c r="AQ37" s="2">
        <f>+AO37*I37/100</f>
        <v>243.88147413904892</v>
      </c>
      <c r="AR37" s="4">
        <f t="shared" si="48"/>
        <v>2.3924772613040699</v>
      </c>
      <c r="AS37" s="4">
        <f>AR37*1000/I37</f>
        <v>79.749242043468996</v>
      </c>
      <c r="AT37" s="22">
        <f>($D$78*J37*AK37/1000)+($D$80*K37*AK37/1000)+($D$76*L37*AK37/1000)+($D$77*M37*AK37/1000)</f>
        <v>3.7439999999999998</v>
      </c>
      <c r="AU37" s="4">
        <f t="shared" si="49"/>
        <v>0.29858116221074787</v>
      </c>
      <c r="AV37" s="31">
        <f t="shared" si="50"/>
        <v>2.6910584235148178</v>
      </c>
      <c r="AW37" s="50">
        <f t="shared" si="16"/>
        <v>1.3602636163569378E-2</v>
      </c>
      <c r="AX37" s="65">
        <f t="shared" si="51"/>
        <v>4071.5006399999997</v>
      </c>
      <c r="AY37" s="66">
        <f>I37*AX37/1000</f>
        <v>122.14501919999999</v>
      </c>
      <c r="AZ37" s="31">
        <f>AH37*1000/AX37</f>
        <v>0.69895170467790235</v>
      </c>
      <c r="BA37" s="4">
        <f>AA37*1000/AX37</f>
        <v>0.37894066077247207</v>
      </c>
      <c r="BB37" s="31">
        <f>SQRT((Z37*AZ37*AZ37)+((1-Z37) * BA37*BA37))</f>
        <v>0.40709794262150473</v>
      </c>
      <c r="BC37" s="54"/>
      <c r="BD37" s="54"/>
      <c r="BE37" s="188">
        <f>LOOKUP($AK37,Pipes!$D$4:$D$16,Pipes!$Q$4:$Q$16)</f>
        <v>0.36344285231645973</v>
      </c>
      <c r="BF37" s="124">
        <v>12</v>
      </c>
      <c r="BG37" s="4">
        <f>((AB37*$D$54)+(Y37*$D$53))/(AB37+Y37)</f>
        <v>25.045060120000954</v>
      </c>
      <c r="BH37" s="138">
        <f>((AF37*$D$62)+(Y37*$D$53))/(AF37+Y37)</f>
        <v>20</v>
      </c>
      <c r="BI37" s="192">
        <f t="shared" si="66"/>
        <v>25</v>
      </c>
      <c r="BJ37" s="138">
        <f>BE37*I37*(BG37-BF37)/1000</f>
        <v>0.14223401575958536</v>
      </c>
      <c r="BK37" s="138">
        <f>BE37*I37*(BH37-BF37)/1000</f>
        <v>8.7226284555950329E-2</v>
      </c>
      <c r="BL37" s="138">
        <f>BE37*I37*(BI37-BF37)/1000</f>
        <v>0.14174271240341929</v>
      </c>
      <c r="BN37" s="138">
        <f t="shared" si="52"/>
        <v>0.14174271240341929</v>
      </c>
      <c r="BO37" s="138">
        <f t="shared" si="53"/>
        <v>0.14223401575958536</v>
      </c>
      <c r="BP37" s="138">
        <f t="shared" si="54"/>
        <v>8.7226284555950329E-2</v>
      </c>
      <c r="BQ37" s="195">
        <f t="shared" si="67"/>
        <v>0</v>
      </c>
      <c r="BR37" s="199">
        <f t="shared" si="36"/>
        <v>0.32876712328767121</v>
      </c>
      <c r="BS37" s="199">
        <f t="shared" si="55"/>
        <v>0.67123287671232879</v>
      </c>
      <c r="BT37" s="200">
        <f t="shared" si="56"/>
        <v>0.10531101810235088</v>
      </c>
      <c r="BU37" s="41">
        <f>BT37*N37</f>
        <v>0.10531101810235088</v>
      </c>
      <c r="BV37" s="37">
        <f>1000*BT37/I37</f>
        <v>3.5103672700783628</v>
      </c>
      <c r="BW37" s="50">
        <f t="shared" si="57"/>
        <v>3.650477577006408E-3</v>
      </c>
      <c r="BX37" s="51">
        <f>R37*1000/(4200*($D$52-$D$53))</f>
        <v>2.1934391534391535</v>
      </c>
      <c r="BY37" s="4">
        <f t="shared" si="58"/>
        <v>501.92710439573671</v>
      </c>
      <c r="BZ37" s="4">
        <f t="shared" si="59"/>
        <v>4.9239048941221775</v>
      </c>
      <c r="CA37" s="4">
        <f t="shared" si="28"/>
        <v>150.57813131872101</v>
      </c>
      <c r="CB37" s="4">
        <f t="shared" si="60"/>
        <v>1.4771714682366532</v>
      </c>
      <c r="CC37" s="4">
        <f t="shared" si="61"/>
        <v>49.239048941221775</v>
      </c>
      <c r="CD37" s="4">
        <f t="shared" si="62"/>
        <v>0.18435099923593432</v>
      </c>
      <c r="CE37" s="31">
        <f t="shared" si="63"/>
        <v>1.6615224674725875</v>
      </c>
      <c r="CF37" s="31">
        <f>$Y37*1000/$AX37</f>
        <v>0.34632636757018526</v>
      </c>
      <c r="CG37" s="37">
        <v>0</v>
      </c>
      <c r="CH37" s="31">
        <f>SQRT(($Z37*$CF37*$CF37)+((1-$Z37) * $CG37*$CG37))</f>
        <v>8.7726878857994614E-2</v>
      </c>
      <c r="CI37" s="73">
        <f>LOOKUP($AK37,Pipes!$D$4:$D$16,Pipes!$I$4:$I$16)</f>
        <v>25</v>
      </c>
      <c r="CJ37" s="5">
        <f>CI37*O37</f>
        <v>750</v>
      </c>
      <c r="CK37" s="22"/>
      <c r="CL37" s="2"/>
    </row>
    <row r="38" spans="1:90" ht="12.75" customHeight="1">
      <c r="A38" s="1"/>
      <c r="B38" s="104" t="s">
        <v>184</v>
      </c>
      <c r="C38" s="104" t="s">
        <v>185</v>
      </c>
      <c r="D38" s="2" t="s">
        <v>78</v>
      </c>
      <c r="E38" s="2">
        <f t="shared" si="41"/>
        <v>96</v>
      </c>
      <c r="F38" s="209">
        <f>Summary!$D$21</f>
        <v>0.5</v>
      </c>
      <c r="G38" s="2">
        <f>$D$55*E38</f>
        <v>288</v>
      </c>
      <c r="H38" s="3">
        <f>(((E38*$D$59)+($D$60*G38))*4200*$D$61)/(1000*60*60)</f>
        <v>425.6</v>
      </c>
      <c r="I38" s="18">
        <f t="shared" ref="I38:N38" si="80">I20</f>
        <v>30</v>
      </c>
      <c r="J38" s="2">
        <f t="shared" si="80"/>
        <v>0</v>
      </c>
      <c r="K38" s="2">
        <f t="shared" si="80"/>
        <v>2</v>
      </c>
      <c r="L38" s="2">
        <f t="shared" si="80"/>
        <v>1</v>
      </c>
      <c r="M38" s="2">
        <f t="shared" si="80"/>
        <v>0</v>
      </c>
      <c r="N38" s="18">
        <f t="shared" si="80"/>
        <v>1</v>
      </c>
      <c r="O38" s="2">
        <f t="shared" si="43"/>
        <v>30</v>
      </c>
      <c r="P38" s="3">
        <f>(1.19*E38) + (18.8*POWER(E38,0.5)) + 17.6</f>
        <v>316.04162865729501</v>
      </c>
      <c r="Q38" s="112">
        <f t="shared" ref="Q38:R38" si="81">Q20</f>
        <v>7.3157784411410881E-2</v>
      </c>
      <c r="R38" s="3">
        <f t="shared" si="81"/>
        <v>316.04162865729501</v>
      </c>
      <c r="S38" s="22">
        <v>8</v>
      </c>
      <c r="T38" s="22">
        <f t="shared" si="2"/>
        <v>26.336802388107916</v>
      </c>
      <c r="U38" s="2">
        <f t="shared" si="45"/>
        <v>0.9</v>
      </c>
      <c r="V38" s="3">
        <f>U38*$D$49*E38</f>
        <v>259.20000000000005</v>
      </c>
      <c r="W38" s="3">
        <f t="shared" si="3"/>
        <v>21.6</v>
      </c>
      <c r="X38" s="3">
        <f t="shared" si="4"/>
        <v>237.60000000000005</v>
      </c>
      <c r="Y38" s="4">
        <f t="shared" si="5"/>
        <v>1.0749715260452211</v>
      </c>
      <c r="Z38" s="53">
        <f>((H38/R38))/24</f>
        <v>5.6110751639502431E-2</v>
      </c>
      <c r="AA38" s="4">
        <f t="shared" si="6"/>
        <v>1.0285714285714287</v>
      </c>
      <c r="AB38" s="4">
        <f t="shared" si="7"/>
        <v>0.94285714285714306</v>
      </c>
      <c r="AC38" s="53">
        <f t="shared" si="8"/>
        <v>0.46726323071325371</v>
      </c>
      <c r="AD38" s="53">
        <f>(24*X38)/((24*X38)+H38)</f>
        <v>0.93054830287206258</v>
      </c>
      <c r="AE38" s="138">
        <f>(E38*(1-U38))*($D$63/3600)</f>
        <v>0</v>
      </c>
      <c r="AF38" s="138">
        <f>(E38-S38)*($D$63/3600)</f>
        <v>0</v>
      </c>
      <c r="AG38" s="54">
        <f t="shared" si="9"/>
        <v>553.64162865729509</v>
      </c>
      <c r="AH38" s="37">
        <f t="shared" si="38"/>
        <v>2.0178286689023643</v>
      </c>
      <c r="AI38" s="4">
        <f>AH38*1000000/(F38*1000)</f>
        <v>4035.6573378047287</v>
      </c>
      <c r="AJ38" s="55">
        <f t="shared" si="46"/>
        <v>71.682374763138512</v>
      </c>
      <c r="AK38" s="183">
        <f>LOOKUP($AJ38,Pipes!$D$4:$D$16,Pipes!$D$4:$D$16)</f>
        <v>51</v>
      </c>
      <c r="AL38" s="60">
        <f>LOOKUP($AK38,Pipes!$D$4:$D$16,Pipes!$B$4:$B$16)</f>
        <v>54</v>
      </c>
      <c r="AM38" s="22" t="str">
        <f>LOOKUP($AK38,Pipes!$D$4:$D$16,Pipes!$E$4:$E$16)</f>
        <v>Copper</v>
      </c>
      <c r="AN38" s="63">
        <f>LOOKUP($AK38,Pipes!$D$4:$D$16,Pipes!$F$4:$F$16)</f>
        <v>140</v>
      </c>
      <c r="AO38" s="2">
        <f>POWER(100/AN38,1.852)*POWER(AH38*15.852,1.852)/POWER($AK38*0.03937,4.8655)*0.2083*304.8*3.28</f>
        <v>2302.4506172863494</v>
      </c>
      <c r="AP38" s="2">
        <f t="shared" si="47"/>
        <v>22.58704055557909</v>
      </c>
      <c r="AQ38" s="2">
        <f>+AO38*I38/100</f>
        <v>690.73518518590481</v>
      </c>
      <c r="AR38" s="4">
        <f t="shared" si="48"/>
        <v>6.7761121666737258</v>
      </c>
      <c r="AS38" s="4">
        <f>AR38*1000/I38</f>
        <v>225.87040555579088</v>
      </c>
      <c r="AT38" s="22">
        <f>($D$78*J38*AK38/1000)+($D$80*K38*AK38/1000)+($D$76*L38*AK38/1000)+($D$77*M38*AK38/1000)</f>
        <v>2.6520000000000001</v>
      </c>
      <c r="AU38" s="4">
        <f t="shared" si="49"/>
        <v>0.59900831553395739</v>
      </c>
      <c r="AV38" s="31">
        <f t="shared" si="50"/>
        <v>7.3751204822076835</v>
      </c>
      <c r="AW38" s="50">
        <f t="shared" si="16"/>
        <v>3.7279413819239611E-2</v>
      </c>
      <c r="AX38" s="65">
        <f t="shared" si="51"/>
        <v>2042.8188974999998</v>
      </c>
      <c r="AY38" s="66">
        <f>I38*AX38/1000</f>
        <v>61.284566924999993</v>
      </c>
      <c r="AZ38" s="31">
        <f>AH38*1000/AX38</f>
        <v>0.98776679194214501</v>
      </c>
      <c r="BA38" s="4">
        <f>AA38*1000/AX38</f>
        <v>0.50350592988453047</v>
      </c>
      <c r="BB38" s="31">
        <f>SQRT((Z38*AZ38*AZ38)+((1-Z38) * BA38*BA38))</f>
        <v>0.54225403932373573</v>
      </c>
      <c r="BC38" s="54"/>
      <c r="BD38" s="54"/>
      <c r="BE38" s="188">
        <f>LOOKUP($AK38,Pipes!$D$4:$D$16,Pipes!$Q$4:$Q$16)</f>
        <v>0.28589750668290398</v>
      </c>
      <c r="BF38" s="124">
        <v>12</v>
      </c>
      <c r="BG38" s="4">
        <f>((AB38*$D$54)+(Y38*$D$53))/(AB38+Y38)</f>
        <v>24.672632307132538</v>
      </c>
      <c r="BH38" s="138">
        <f>((AF38*$D$62)+(Y38*$D$53))/(AF38+Y38)</f>
        <v>20</v>
      </c>
      <c r="BI38" s="192">
        <f t="shared" si="66"/>
        <v>25</v>
      </c>
      <c r="BJ38" s="138">
        <f>BE38*I38*(BG38-BF38)/1000</f>
        <v>0.1086922193915523</v>
      </c>
      <c r="BK38" s="138">
        <f>BE38*I38*(BH38-BF38)/1000</f>
        <v>6.8615401603896953E-2</v>
      </c>
      <c r="BL38" s="138">
        <f>BE38*I38*(BI38-BF38)/1000</f>
        <v>0.11150002760633256</v>
      </c>
      <c r="BN38" s="138">
        <f t="shared" si="52"/>
        <v>0.11150002760633256</v>
      </c>
      <c r="BO38" s="138">
        <f t="shared" si="53"/>
        <v>0.1086922193915523</v>
      </c>
      <c r="BP38" s="138">
        <f t="shared" si="54"/>
        <v>6.8615401603896953E-2</v>
      </c>
      <c r="BQ38" s="195">
        <f t="shared" si="67"/>
        <v>0</v>
      </c>
      <c r="BR38" s="199">
        <f t="shared" si="36"/>
        <v>0.32876712328767121</v>
      </c>
      <c r="BS38" s="199">
        <f t="shared" si="55"/>
        <v>0.67123287671232879</v>
      </c>
      <c r="BT38" s="200">
        <f t="shared" si="56"/>
        <v>8.1791341698468578E-2</v>
      </c>
      <c r="BU38" s="41">
        <f>BT38*N38</f>
        <v>8.1791341698468578E-2</v>
      </c>
      <c r="BV38" s="37">
        <f>1000*BT38/I38</f>
        <v>2.7263780566156197</v>
      </c>
      <c r="BW38" s="50">
        <f t="shared" si="57"/>
        <v>2.8351967746940198E-3</v>
      </c>
      <c r="BX38" s="51">
        <f>R38*1000/(4200*($D$52-$D$53))</f>
        <v>1.6721779294036774</v>
      </c>
      <c r="BY38" s="4">
        <f t="shared" si="58"/>
        <v>1625.7875318266565</v>
      </c>
      <c r="BZ38" s="4">
        <f t="shared" si="59"/>
        <v>15.948975687219502</v>
      </c>
      <c r="CA38" s="4">
        <f t="shared" si="28"/>
        <v>487.73625954799695</v>
      </c>
      <c r="CB38" s="4">
        <f t="shared" si="60"/>
        <v>4.7846927061658509</v>
      </c>
      <c r="CC38" s="4">
        <f t="shared" si="61"/>
        <v>159.48975687219502</v>
      </c>
      <c r="CD38" s="4">
        <f t="shared" si="62"/>
        <v>0.42296683522506123</v>
      </c>
      <c r="CE38" s="31">
        <f t="shared" si="63"/>
        <v>5.2076595413909121</v>
      </c>
      <c r="CF38" s="31">
        <f>$Y38*1000/$AX38</f>
        <v>0.52621968954799192</v>
      </c>
      <c r="CG38" s="37">
        <v>0</v>
      </c>
      <c r="CH38" s="31">
        <f>SQRT(($Z38*$CF38*$CF38)+((1-$Z38) * $CG38*$CG38))</f>
        <v>0.12464938417638434</v>
      </c>
      <c r="CI38" s="73">
        <f>LOOKUP($AK38,Pipes!$D$4:$D$16,Pipes!$I$4:$I$16)</f>
        <v>17.466666666666665</v>
      </c>
      <c r="CJ38" s="5">
        <f>CI38*O38</f>
        <v>524</v>
      </c>
      <c r="CK38" s="22"/>
      <c r="CL38" s="2"/>
    </row>
    <row r="39" spans="1:90" ht="12.75" customHeight="1">
      <c r="A39" s="1"/>
      <c r="B39" s="104" t="s">
        <v>186</v>
      </c>
      <c r="C39" s="104" t="s">
        <v>187</v>
      </c>
      <c r="D39" s="2" t="s">
        <v>78</v>
      </c>
      <c r="E39" s="2">
        <f t="shared" si="41"/>
        <v>48</v>
      </c>
      <c r="F39" s="209">
        <f>Summary!$D$21</f>
        <v>0.5</v>
      </c>
      <c r="G39" s="2">
        <f>$D$55*E39</f>
        <v>144</v>
      </c>
      <c r="H39" s="3">
        <f>(((E39*$D$59)+($D$60*G39))*4200*$D$61)/(1000*60*60)</f>
        <v>212.8</v>
      </c>
      <c r="I39" s="18">
        <f t="shared" ref="I39:N39" si="82">I21</f>
        <v>30</v>
      </c>
      <c r="J39" s="2">
        <f t="shared" si="82"/>
        <v>1</v>
      </c>
      <c r="K39" s="2">
        <f t="shared" si="82"/>
        <v>2</v>
      </c>
      <c r="L39" s="2">
        <f t="shared" si="82"/>
        <v>0</v>
      </c>
      <c r="M39" s="2">
        <f t="shared" si="82"/>
        <v>0</v>
      </c>
      <c r="N39" s="18">
        <f t="shared" si="82"/>
        <v>1</v>
      </c>
      <c r="O39" s="2">
        <f t="shared" si="43"/>
        <v>30</v>
      </c>
      <c r="P39" s="3">
        <f>(1.19*E39) + (18.8*POWER(E39,0.5)) + 17.6</f>
        <v>204.97022072917957</v>
      </c>
      <c r="Q39" s="112">
        <f t="shared" ref="Q39:R39" si="83">Q21</f>
        <v>9.4893620707953499E-2</v>
      </c>
      <c r="R39" s="3">
        <f t="shared" si="83"/>
        <v>204.97022072917954</v>
      </c>
      <c r="S39" s="22">
        <v>5</v>
      </c>
      <c r="T39" s="22">
        <f t="shared" si="2"/>
        <v>17.080851727431629</v>
      </c>
      <c r="U39" s="2">
        <f t="shared" si="45"/>
        <v>0.9</v>
      </c>
      <c r="V39" s="3">
        <f>U39*$D$49*E39</f>
        <v>129.60000000000002</v>
      </c>
      <c r="W39" s="3">
        <f t="shared" si="3"/>
        <v>13.5</v>
      </c>
      <c r="X39" s="3">
        <f t="shared" si="4"/>
        <v>116.10000000000002</v>
      </c>
      <c r="Y39" s="4">
        <f t="shared" si="5"/>
        <v>0.69717762152782159</v>
      </c>
      <c r="Z39" s="53">
        <f>((H39/R39))/24</f>
        <v>4.3258316428228388E-2</v>
      </c>
      <c r="AA39" s="4">
        <f t="shared" si="6"/>
        <v>0.51428571428571435</v>
      </c>
      <c r="AB39" s="4">
        <f t="shared" si="7"/>
        <v>0.46071428571428585</v>
      </c>
      <c r="AC39" s="53">
        <f t="shared" si="8"/>
        <v>0.39789058273291272</v>
      </c>
      <c r="AD39" s="53">
        <f>(24*X39)/((24*X39)+H39)</f>
        <v>0.92904774606561746</v>
      </c>
      <c r="AE39" s="138">
        <f>(E39*(1-U39))*($D$63/3600)</f>
        <v>0</v>
      </c>
      <c r="AF39" s="138">
        <f>(E39-S39)*($D$63/3600)</f>
        <v>0</v>
      </c>
      <c r="AG39" s="54">
        <f t="shared" si="9"/>
        <v>321.0702207291796</v>
      </c>
      <c r="AH39" s="37">
        <f t="shared" si="38"/>
        <v>1.1578919072421074</v>
      </c>
      <c r="AI39" s="4">
        <f>AH39*1000000/(F39*1000)</f>
        <v>2315.7838144842149</v>
      </c>
      <c r="AJ39" s="55">
        <f t="shared" si="46"/>
        <v>54.300552669310804</v>
      </c>
      <c r="AK39" s="183">
        <f>LOOKUP($AJ39,Pipes!$D$4:$D$16,Pipes!$D$4:$D$16)</f>
        <v>51</v>
      </c>
      <c r="AL39" s="60">
        <f>LOOKUP($AK39,Pipes!$D$4:$D$16,Pipes!$B$4:$B$16)</f>
        <v>54</v>
      </c>
      <c r="AM39" s="22" t="str">
        <f>LOOKUP($AK39,Pipes!$D$4:$D$16,Pipes!$E$4:$E$16)</f>
        <v>Copper</v>
      </c>
      <c r="AN39" s="63">
        <f>LOOKUP($AK39,Pipes!$D$4:$D$16,Pipes!$F$4:$F$16)</f>
        <v>140</v>
      </c>
      <c r="AO39" s="2">
        <f>POWER(100/AN39,1.852)*POWER(AH39*15.852,1.852)/POWER($AK39*0.03937,4.8655)*0.2083*304.8*3.28</f>
        <v>823.1098390562513</v>
      </c>
      <c r="AP39" s="2">
        <f t="shared" si="47"/>
        <v>8.0747075211418267</v>
      </c>
      <c r="AQ39" s="2">
        <f>+AO39*I39/100</f>
        <v>246.93295171687541</v>
      </c>
      <c r="AR39" s="4">
        <f t="shared" si="48"/>
        <v>2.4224122563425481</v>
      </c>
      <c r="AS39" s="4">
        <f>AR39*1000/I39</f>
        <v>80.747075211418263</v>
      </c>
      <c r="AT39" s="22">
        <f>($D$78*J39*AK39/1000)+($D$80*K39*AK39/1000)+($D$76*L39*AK39/1000)+($D$77*M39*AK39/1000)</f>
        <v>3.1619999999999999</v>
      </c>
      <c r="AU39" s="4">
        <f t="shared" si="49"/>
        <v>0.25532225181850454</v>
      </c>
      <c r="AV39" s="31">
        <f t="shared" si="50"/>
        <v>2.6777345081610529</v>
      </c>
      <c r="AW39" s="50">
        <f t="shared" si="16"/>
        <v>1.3535287059868114E-2</v>
      </c>
      <c r="AX39" s="65">
        <f t="shared" si="51"/>
        <v>2042.8188974999998</v>
      </c>
      <c r="AY39" s="66">
        <f>I39*AX39/1000</f>
        <v>61.284566924999993</v>
      </c>
      <c r="AZ39" s="31">
        <f>AH39*1000/AX39</f>
        <v>0.56681084586555108</v>
      </c>
      <c r="BA39" s="4">
        <f>AA39*1000/AX39</f>
        <v>0.25175296494226523</v>
      </c>
      <c r="BB39" s="31">
        <f>SQRT((Z39*AZ39*AZ39)+((1-Z39) * BA39*BA39))</f>
        <v>0.27301219385123299</v>
      </c>
      <c r="BC39" s="54"/>
      <c r="BD39" s="54"/>
      <c r="BE39" s="188">
        <f>LOOKUP($AK39,Pipes!$D$4:$D$16,Pipes!$Q$4:$Q$16)</f>
        <v>0.28589750668290398</v>
      </c>
      <c r="BF39" s="124">
        <v>25</v>
      </c>
      <c r="BG39" s="4">
        <f>((AB39*$D$54)+(Y39*$D$53))/(AB39+Y39)</f>
        <v>23.978905827329125</v>
      </c>
      <c r="BH39" s="138">
        <f>((AF39*$D$62)+(Y39*$D$53))/(AF39+Y39)</f>
        <v>20</v>
      </c>
      <c r="BI39" s="192">
        <f t="shared" si="66"/>
        <v>25</v>
      </c>
      <c r="BJ39" s="138">
        <f>BE39*I39*(BG39-BF39)/1000</f>
        <v>-8.7578483416513708E-3</v>
      </c>
      <c r="BK39" s="138">
        <f>BE39*I39*(BH39-BF39)/1000</f>
        <v>-4.2884626002435595E-2</v>
      </c>
      <c r="BL39" s="138">
        <f>BE39*I39*(BI39-BF39)/1000</f>
        <v>0</v>
      </c>
      <c r="BN39" s="138">
        <f t="shared" si="52"/>
        <v>0</v>
      </c>
      <c r="BO39" s="138">
        <f t="shared" si="53"/>
        <v>-8.7578483416513708E-3</v>
      </c>
      <c r="BP39" s="138">
        <f t="shared" si="54"/>
        <v>-4.2884626002435595E-2</v>
      </c>
      <c r="BQ39" s="195">
        <f t="shared" si="67"/>
        <v>0</v>
      </c>
      <c r="BR39" s="199">
        <f t="shared" si="36"/>
        <v>0.32876712328767121</v>
      </c>
      <c r="BS39" s="199">
        <f t="shared" si="55"/>
        <v>0.67123287671232879</v>
      </c>
      <c r="BT39" s="200">
        <f t="shared" si="56"/>
        <v>-3.1664863483821602E-2</v>
      </c>
      <c r="BU39" s="41">
        <f>BT39*N39</f>
        <v>-3.1664863483821602E-2</v>
      </c>
      <c r="BV39" s="37">
        <f>1000*BT39/I39</f>
        <v>-1.05549544946072</v>
      </c>
      <c r="BW39" s="50">
        <f t="shared" si="57"/>
        <v>-1.0976237454500442E-3</v>
      </c>
      <c r="BX39" s="51">
        <f>R39*1000/(4200*($D$52-$D$53))</f>
        <v>1.0844985223766113</v>
      </c>
      <c r="BY39" s="4">
        <f t="shared" si="58"/>
        <v>729.10263060709167</v>
      </c>
      <c r="BZ39" s="4">
        <f t="shared" si="59"/>
        <v>7.15249680625557</v>
      </c>
      <c r="CA39" s="4">
        <f t="shared" si="28"/>
        <v>218.73078918212749</v>
      </c>
      <c r="CB39" s="4">
        <f t="shared" si="60"/>
        <v>2.1457490418766705</v>
      </c>
      <c r="CC39" s="4">
        <f t="shared" si="61"/>
        <v>71.524968062555686</v>
      </c>
      <c r="CD39" s="4">
        <f t="shared" si="62"/>
        <v>0.22616194901380107</v>
      </c>
      <c r="CE39" s="31">
        <f t="shared" si="63"/>
        <v>2.3719109908904716</v>
      </c>
      <c r="CF39" s="31">
        <f>$Y39*1000/$AX39</f>
        <v>0.34128214810477175</v>
      </c>
      <c r="CG39" s="37">
        <v>0</v>
      </c>
      <c r="CH39" s="31">
        <f>SQRT(($Z39*$CF39*$CF39)+((1-$Z39) * $CG39*$CG39))</f>
        <v>7.0982023908456621E-2</v>
      </c>
      <c r="CI39" s="73">
        <f>LOOKUP($AK39,Pipes!$D$4:$D$16,Pipes!$I$4:$I$16)</f>
        <v>17.466666666666665</v>
      </c>
      <c r="CJ39" s="5">
        <f>CI39*O39</f>
        <v>524</v>
      </c>
      <c r="CK39" s="22"/>
      <c r="CL39" s="2"/>
    </row>
    <row r="40" spans="1:90" ht="12.75" customHeight="1">
      <c r="A40" s="1"/>
      <c r="B40" s="104" t="s">
        <v>188</v>
      </c>
      <c r="C40" s="104" t="s">
        <v>189</v>
      </c>
      <c r="D40" s="2" t="s">
        <v>78</v>
      </c>
      <c r="E40" s="2">
        <f t="shared" si="41"/>
        <v>36</v>
      </c>
      <c r="F40" s="209">
        <f>Summary!$D$22</f>
        <v>0.5</v>
      </c>
      <c r="G40" s="2">
        <f>$D$55*E40</f>
        <v>108</v>
      </c>
      <c r="H40" s="3">
        <f>(((E40*$D$59)+($D$60*G40))*4200*$D$61)/(1000*60*60)</f>
        <v>159.6</v>
      </c>
      <c r="I40" s="18">
        <f t="shared" ref="I40:N40" si="84">I22</f>
        <v>4</v>
      </c>
      <c r="J40" s="2">
        <f t="shared" si="84"/>
        <v>0</v>
      </c>
      <c r="K40" s="2">
        <f t="shared" si="84"/>
        <v>0</v>
      </c>
      <c r="L40" s="2">
        <f t="shared" si="84"/>
        <v>1</v>
      </c>
      <c r="M40" s="2">
        <f t="shared" si="84"/>
        <v>0</v>
      </c>
      <c r="N40" s="18">
        <f t="shared" si="84"/>
        <v>10</v>
      </c>
      <c r="O40" s="2">
        <f t="shared" si="43"/>
        <v>40</v>
      </c>
      <c r="P40" s="3">
        <f>(1.19*E40) + (18.8*POWER(E40,0.5)) + 17.6</f>
        <v>173.24</v>
      </c>
      <c r="Q40" s="112">
        <f t="shared" ref="Q40:R40" si="85">Q22</f>
        <v>0.10693827160493828</v>
      </c>
      <c r="R40" s="3">
        <f t="shared" si="85"/>
        <v>173.24000000000004</v>
      </c>
      <c r="S40" s="22">
        <v>4</v>
      </c>
      <c r="T40" s="22">
        <f t="shared" si="2"/>
        <v>14.436666666666669</v>
      </c>
      <c r="U40" s="2">
        <f t="shared" si="45"/>
        <v>0.95</v>
      </c>
      <c r="V40" s="3">
        <f>U40*$D$49*E40</f>
        <v>102.6</v>
      </c>
      <c r="W40" s="3">
        <f t="shared" si="3"/>
        <v>11.399999999999999</v>
      </c>
      <c r="X40" s="3">
        <f t="shared" si="4"/>
        <v>91.199999999999989</v>
      </c>
      <c r="Y40" s="4">
        <f t="shared" si="5"/>
        <v>0.58925170068027222</v>
      </c>
      <c r="Z40" s="53">
        <f>((H40/R40))/24</f>
        <v>3.8386054029092578E-2</v>
      </c>
      <c r="AA40" s="4">
        <f t="shared" si="6"/>
        <v>0.40714285714285714</v>
      </c>
      <c r="AB40" s="4">
        <f t="shared" si="7"/>
        <v>0.36190476190476184</v>
      </c>
      <c r="AC40" s="53">
        <f t="shared" si="8"/>
        <v>0.38048920040051487</v>
      </c>
      <c r="AD40" s="53">
        <f>(24*X40)/((24*X40)+H40)</f>
        <v>0.93203883495145634</v>
      </c>
      <c r="AE40" s="138">
        <f>(E40*(1-U40))*($D$63/3600)</f>
        <v>0</v>
      </c>
      <c r="AF40" s="138">
        <f>(E40-S40)*($D$63/3600)</f>
        <v>0</v>
      </c>
      <c r="AG40" s="54">
        <f t="shared" si="9"/>
        <v>264.44000000000005</v>
      </c>
      <c r="AH40" s="37">
        <f t="shared" si="38"/>
        <v>0.95115646258503406</v>
      </c>
      <c r="AI40" s="4">
        <f>AH40*1000000/(F40*1000)</f>
        <v>1902.3129251700682</v>
      </c>
      <c r="AJ40" s="55">
        <f t="shared" si="46"/>
        <v>49.214856381477588</v>
      </c>
      <c r="AK40" s="183">
        <f>LOOKUP($AJ40,Pipes!$D$4:$D$16,Pipes!$D$4:$D$16)</f>
        <v>39</v>
      </c>
      <c r="AL40" s="60">
        <f>LOOKUP($AK40,Pipes!$D$4:$D$16,Pipes!$B$4:$B$16)</f>
        <v>42</v>
      </c>
      <c r="AM40" s="22" t="str">
        <f>LOOKUP($AK40,Pipes!$D$4:$D$16,Pipes!$E$4:$E$16)</f>
        <v>Copper</v>
      </c>
      <c r="AN40" s="63">
        <f>LOOKUP($AK40,Pipes!$D$4:$D$16,Pipes!$F$4:$F$16)</f>
        <v>140</v>
      </c>
      <c r="AO40" s="2">
        <f>POWER(100/AN40,1.852)*POWER(AH40*15.852,1.852)/POWER($AK40*0.03937,4.8655)*0.2083*304.8*3.28</f>
        <v>2109.2356570814018</v>
      </c>
      <c r="AP40" s="2">
        <f t="shared" si="47"/>
        <v>20.691601795968552</v>
      </c>
      <c r="AQ40" s="2">
        <f>+AO40*I40/100</f>
        <v>84.369426283256075</v>
      </c>
      <c r="AR40" s="4">
        <f t="shared" si="48"/>
        <v>0.82766407183874224</v>
      </c>
      <c r="AS40" s="4">
        <f>AR40*1000/I40</f>
        <v>206.91601795968555</v>
      </c>
      <c r="AT40" s="22">
        <f>($D$78*J40*AK40/1000)+($D$80*K40*AK40/1000)+($D$76*L40*AK40/1000)+($D$77*M40*AK40/1000)</f>
        <v>0.78</v>
      </c>
      <c r="AU40" s="4">
        <f t="shared" si="49"/>
        <v>0.16139449400855474</v>
      </c>
      <c r="AV40" s="31">
        <f t="shared" si="50"/>
        <v>0.98905856584729701</v>
      </c>
      <c r="AW40" s="50">
        <f t="shared" si="16"/>
        <v>4.9994469455294701E-3</v>
      </c>
      <c r="AX40" s="65">
        <f t="shared" si="51"/>
        <v>1194.5895974999999</v>
      </c>
      <c r="AY40" s="101">
        <f>I40*AX40/1000</f>
        <v>4.7783583899999993</v>
      </c>
      <c r="AZ40" s="31">
        <f>AH40*1000/AX40</f>
        <v>0.7962202789774705</v>
      </c>
      <c r="BA40" s="4">
        <f>AA40*1000/AX40</f>
        <v>0.34082236945216426</v>
      </c>
      <c r="BB40" s="31">
        <f>SQRT((Z40*AZ40*AZ40)+((1-Z40) * BA40*BA40))</f>
        <v>0.36883119316702462</v>
      </c>
      <c r="BC40" s="54"/>
      <c r="BD40" s="54"/>
      <c r="BE40" s="188">
        <f>LOOKUP($AK40,Pipes!$D$4:$D$16,Pipes!$Q$4:$Q$16)</f>
        <v>0.24075942518769758</v>
      </c>
      <c r="BF40" s="124">
        <v>25</v>
      </c>
      <c r="BG40" s="4">
        <f>((AB40*$D$54)+(Y40*$D$53))/(AB40+Y40)</f>
        <v>23.804892004005151</v>
      </c>
      <c r="BH40" s="138">
        <f>((AF40*$D$62)+(Y40*$D$53))/(AF40+Y40)</f>
        <v>20</v>
      </c>
      <c r="BI40" s="192">
        <f t="shared" si="66"/>
        <v>25</v>
      </c>
      <c r="BJ40" s="138">
        <f>BE40*I40*(BG40-BF40)/1000</f>
        <v>-1.1509340566117645E-3</v>
      </c>
      <c r="BK40" s="138">
        <f>BE40*I40*(BH40-BF40)/1000</f>
        <v>-4.8151885037539515E-3</v>
      </c>
      <c r="BL40" s="138">
        <f>BE40*I40*(BI40-BF40)/1000</f>
        <v>0</v>
      </c>
      <c r="BN40" s="138">
        <f t="shared" si="52"/>
        <v>0</v>
      </c>
      <c r="BO40" s="138">
        <f t="shared" si="53"/>
        <v>-1.1509340566117646E-2</v>
      </c>
      <c r="BP40" s="138">
        <f t="shared" si="54"/>
        <v>-4.8151885037539519E-2</v>
      </c>
      <c r="BQ40" s="195">
        <f t="shared" si="67"/>
        <v>0.01</v>
      </c>
      <c r="BR40" s="199">
        <f t="shared" si="36"/>
        <v>0.3254794520547945</v>
      </c>
      <c r="BS40" s="199">
        <f t="shared" si="55"/>
        <v>0.66452054794520554</v>
      </c>
      <c r="BT40" s="200">
        <f t="shared" si="56"/>
        <v>-3.5743970890712291E-3</v>
      </c>
      <c r="BU40" s="41">
        <f>BT40*N40</f>
        <v>-3.5743970890712289E-2</v>
      </c>
      <c r="BV40" s="37">
        <f>1000*BT40/I40</f>
        <v>-0.89359927226780733</v>
      </c>
      <c r="BW40" s="50">
        <f t="shared" si="57"/>
        <v>-1.2390210122448925E-3</v>
      </c>
      <c r="BX40" s="51">
        <f>R40*1000/(4200*($D$52-$D$53))</f>
        <v>0.91661375661375677</v>
      </c>
      <c r="BY40" s="4">
        <f t="shared" si="58"/>
        <v>1969.5709401720499</v>
      </c>
      <c r="BZ40" s="4">
        <f t="shared" si="59"/>
        <v>19.321490923087811</v>
      </c>
      <c r="CA40" s="4">
        <f t="shared" si="28"/>
        <v>78.782837606881998</v>
      </c>
      <c r="CB40" s="4">
        <f t="shared" si="60"/>
        <v>0.77285963692351245</v>
      </c>
      <c r="CC40" s="4">
        <f t="shared" si="61"/>
        <v>193.21490923087811</v>
      </c>
      <c r="CD40" s="4">
        <f t="shared" si="62"/>
        <v>0.15070762920008493</v>
      </c>
      <c r="CE40" s="31">
        <f t="shared" si="63"/>
        <v>0.92356726612359741</v>
      </c>
      <c r="CF40" s="31">
        <f>$Y40*1000/$AX40</f>
        <v>0.49326706168665785</v>
      </c>
      <c r="CG40" s="37">
        <v>0</v>
      </c>
      <c r="CH40" s="31">
        <f>SQRT(($Z40*$CF40*$CF40)+((1-$Z40) * $CG40*$CG40))</f>
        <v>9.664265470069322E-2</v>
      </c>
      <c r="CI40" s="73">
        <f>LOOKUP($AK40,Pipes!$D$4:$D$16,Pipes!$I$4:$I$16)</f>
        <v>13.393333333333333</v>
      </c>
      <c r="CJ40" s="5">
        <f>CI40*O40</f>
        <v>535.73333333333335</v>
      </c>
      <c r="CK40" s="22"/>
      <c r="CL40" s="2"/>
    </row>
    <row r="41" spans="1:90" ht="12.75" customHeight="1">
      <c r="A41" s="1"/>
      <c r="B41" s="104" t="s">
        <v>190</v>
      </c>
      <c r="C41" s="104" t="s">
        <v>191</v>
      </c>
      <c r="D41" s="2" t="s">
        <v>78</v>
      </c>
      <c r="E41" s="8">
        <v>24</v>
      </c>
      <c r="F41" s="209">
        <f>Summary!$D$22</f>
        <v>0.5</v>
      </c>
      <c r="G41" s="2">
        <f>$D$55*E41</f>
        <v>72</v>
      </c>
      <c r="H41" s="3">
        <f>(((E41*$D$59)+($D$60*G41))*4200*$D$61)/(1000*60*60)</f>
        <v>106.4</v>
      </c>
      <c r="I41" s="18">
        <f t="shared" ref="I41:N41" si="86">I23</f>
        <v>4</v>
      </c>
      <c r="J41" s="2">
        <f t="shared" si="86"/>
        <v>0</v>
      </c>
      <c r="K41" s="2">
        <f t="shared" si="86"/>
        <v>0</v>
      </c>
      <c r="L41" s="2">
        <f t="shared" si="86"/>
        <v>1</v>
      </c>
      <c r="M41" s="2">
        <f t="shared" si="86"/>
        <v>0</v>
      </c>
      <c r="N41" s="18">
        <f t="shared" si="86"/>
        <v>10</v>
      </c>
      <c r="O41" s="2">
        <f t="shared" si="43"/>
        <v>40</v>
      </c>
      <c r="P41" s="3">
        <f>(1.19*E41) + (18.8*POWER(E41,0.5)) + 17.6</f>
        <v>138.26081432864748</v>
      </c>
      <c r="Q41" s="112">
        <f t="shared" ref="Q41:R41" si="87">Q23</f>
        <v>0.12801927252652545</v>
      </c>
      <c r="R41" s="3">
        <f t="shared" si="87"/>
        <v>138.26081432864748</v>
      </c>
      <c r="S41" s="22">
        <v>4</v>
      </c>
      <c r="T41" s="22">
        <f t="shared" si="2"/>
        <v>11.52173452738729</v>
      </c>
      <c r="U41" s="2">
        <f t="shared" si="45"/>
        <v>0.95</v>
      </c>
      <c r="V41" s="3">
        <f>U41*$D$49*E41</f>
        <v>68.399999999999991</v>
      </c>
      <c r="W41" s="3">
        <f t="shared" si="3"/>
        <v>11.399999999999999</v>
      </c>
      <c r="X41" s="3">
        <f t="shared" si="4"/>
        <v>56.999999999999993</v>
      </c>
      <c r="Y41" s="4">
        <f t="shared" si="5"/>
        <v>0.47027487866886897</v>
      </c>
      <c r="Z41" s="53">
        <f>((H41/R41))/24</f>
        <v>3.2065002328101812E-2</v>
      </c>
      <c r="AA41" s="4">
        <f t="shared" si="6"/>
        <v>0.27142857142857135</v>
      </c>
      <c r="AB41" s="4">
        <f t="shared" si="7"/>
        <v>0.22619047619047616</v>
      </c>
      <c r="AC41" s="53">
        <f t="shared" si="8"/>
        <v>0.32476917137702638</v>
      </c>
      <c r="AD41" s="53">
        <f>(24*X41)/((24*X41)+H41)</f>
        <v>0.92783505154639168</v>
      </c>
      <c r="AE41" s="138">
        <f>(E41*(1-U41))*($D$63/3600)</f>
        <v>0</v>
      </c>
      <c r="AF41" s="138">
        <f>(E41-S41)*($D$63/3600)</f>
        <v>0</v>
      </c>
      <c r="AG41" s="54">
        <f t="shared" si="9"/>
        <v>195.26081432864748</v>
      </c>
      <c r="AH41" s="37">
        <f t="shared" si="38"/>
        <v>0.69646535485934513</v>
      </c>
      <c r="AI41" s="4">
        <f>AH41*1000000/(F41*1000)</f>
        <v>1392.9307097186902</v>
      </c>
      <c r="AJ41" s="55">
        <f t="shared" si="46"/>
        <v>42.11337033213551</v>
      </c>
      <c r="AK41" s="183">
        <f>LOOKUP($AJ41,Pipes!$D$4:$D$16,Pipes!$D$4:$D$16)</f>
        <v>39</v>
      </c>
      <c r="AL41" s="60">
        <f>LOOKUP($AK41,Pipes!$D$4:$D$16,Pipes!$B$4:$B$16)</f>
        <v>42</v>
      </c>
      <c r="AM41" s="22" t="str">
        <f>LOOKUP($AK41,Pipes!$D$4:$D$16,Pipes!$E$4:$E$16)</f>
        <v>Copper</v>
      </c>
      <c r="AN41" s="63">
        <f>LOOKUP($AK41,Pipes!$D$4:$D$16,Pipes!$F$4:$F$16)</f>
        <v>140</v>
      </c>
      <c r="AO41" s="2">
        <f>POWER(100/AN41,1.852)*POWER(AH41*15.852,1.852)/POWER($AK41*0.03937,4.8655)*0.2083*304.8*3.28</f>
        <v>1184.2744934821296</v>
      </c>
      <c r="AP41" s="2">
        <f t="shared" si="47"/>
        <v>11.617732781059692</v>
      </c>
      <c r="AQ41" s="2">
        <f>+AO41*I41/100</f>
        <v>47.370979739285183</v>
      </c>
      <c r="AR41" s="4">
        <f t="shared" si="48"/>
        <v>0.46470931124238768</v>
      </c>
      <c r="AS41" s="4">
        <f>AR41*1000/I41</f>
        <v>116.17732781059692</v>
      </c>
      <c r="AT41" s="22">
        <f>($D$78*J41*AK41/1000)+($D$80*K41*AK41/1000)+($D$76*L41*AK41/1000)+($D$77*M41*AK41/1000)</f>
        <v>0.78</v>
      </c>
      <c r="AU41" s="4">
        <f t="shared" si="49"/>
        <v>9.0618315692265597E-2</v>
      </c>
      <c r="AV41" s="31">
        <f t="shared" si="50"/>
        <v>0.55532762693465332</v>
      </c>
      <c r="AW41" s="50">
        <f t="shared" si="16"/>
        <v>2.8070440963909775E-3</v>
      </c>
      <c r="AX41" s="65">
        <f t="shared" si="51"/>
        <v>1194.5895974999999</v>
      </c>
      <c r="AY41" s="101">
        <f>I41*AX41/1000</f>
        <v>4.7783583899999993</v>
      </c>
      <c r="AZ41" s="31">
        <f>AH41*1000/AX41</f>
        <v>0.58301642364615114</v>
      </c>
      <c r="BA41" s="4">
        <f>AA41*1000/AX41</f>
        <v>0.22721491296810942</v>
      </c>
      <c r="BB41" s="31">
        <f>SQRT((Z41*AZ41*AZ41)+((1-Z41) * BA41*BA41))</f>
        <v>0.24671920217131349</v>
      </c>
      <c r="BC41" s="54"/>
      <c r="BD41" s="54"/>
      <c r="BE41" s="188">
        <f>LOOKUP($AK41,Pipes!$D$4:$D$16,Pipes!$Q$4:$Q$16)</f>
        <v>0.24075942518769758</v>
      </c>
      <c r="BF41" s="124">
        <v>25</v>
      </c>
      <c r="BG41" s="4">
        <f>((AB41*$D$54)+(Y41*$D$53))/(AB41+Y41)</f>
        <v>23.247691713770266</v>
      </c>
      <c r="BH41" s="138">
        <f>((AF41*$D$62)+(Y41*$D$53))/(AF41+Y41)</f>
        <v>20</v>
      </c>
      <c r="BI41" s="192">
        <f t="shared" si="66"/>
        <v>25</v>
      </c>
      <c r="BJ41" s="138">
        <f>BE41*I41*(BG41-BF41)/1000</f>
        <v>-1.6875389429772411E-3</v>
      </c>
      <c r="BK41" s="138">
        <f>BE41*I41*(BH41-BF41)/1000</f>
        <v>-4.8151885037539515E-3</v>
      </c>
      <c r="BL41" s="138">
        <f>BE41*I41*(BI41-BF41)/1000</f>
        <v>0</v>
      </c>
      <c r="BN41" s="138">
        <f t="shared" si="52"/>
        <v>0</v>
      </c>
      <c r="BO41" s="138">
        <f t="shared" si="53"/>
        <v>-1.687538942977241E-2</v>
      </c>
      <c r="BP41" s="138">
        <f t="shared" si="54"/>
        <v>-4.8151885037539519E-2</v>
      </c>
      <c r="BQ41" s="195">
        <f t="shared" si="67"/>
        <v>0.02</v>
      </c>
      <c r="BR41" s="199">
        <f t="shared" si="36"/>
        <v>0.32219178082191779</v>
      </c>
      <c r="BS41" s="199">
        <f t="shared" si="55"/>
        <v>0.65780821917808219</v>
      </c>
      <c r="BT41" s="200">
        <f t="shared" si="56"/>
        <v>-3.7111817519053349E-3</v>
      </c>
      <c r="BU41" s="41">
        <f>BT41*N41</f>
        <v>-3.7111817519053347E-2</v>
      </c>
      <c r="BV41" s="37">
        <f>1000*BT41/I41</f>
        <v>-0.92779543797633368</v>
      </c>
      <c r="BW41" s="50">
        <f t="shared" si="57"/>
        <v>-1.2864357418289319E-3</v>
      </c>
      <c r="BX41" s="51">
        <f>R41*1000/(4200*($D$52-$D$53))</f>
        <v>0.73153870015157396</v>
      </c>
      <c r="BY41" s="4">
        <f t="shared" si="58"/>
        <v>1297.0895493910282</v>
      </c>
      <c r="BZ41" s="4">
        <f t="shared" si="59"/>
        <v>12.724448479525988</v>
      </c>
      <c r="CA41" s="4">
        <f t="shared" si="28"/>
        <v>51.883581975641128</v>
      </c>
      <c r="CB41" s="4">
        <f t="shared" si="60"/>
        <v>0.50897793918103951</v>
      </c>
      <c r="CC41" s="4">
        <f t="shared" si="61"/>
        <v>127.24448479525988</v>
      </c>
      <c r="CD41" s="4">
        <f t="shared" si="62"/>
        <v>9.9250698140302698E-2</v>
      </c>
      <c r="CE41" s="31">
        <f t="shared" si="63"/>
        <v>0.60822863732134225</v>
      </c>
      <c r="CF41" s="31">
        <f>$Y41*1000/$AX41</f>
        <v>0.39367066283939328</v>
      </c>
      <c r="CG41" s="37">
        <v>0</v>
      </c>
      <c r="CH41" s="31">
        <f>SQRT(($Z41*$CF41*$CF41)+((1-$Z41) * $CG41*$CG41))</f>
        <v>7.0493437596524128E-2</v>
      </c>
      <c r="CI41" s="73">
        <f>LOOKUP($AK41,Pipes!$D$4:$D$16,Pipes!$I$4:$I$16)</f>
        <v>13.393333333333333</v>
      </c>
      <c r="CJ41" s="5">
        <f>CI41*O41</f>
        <v>535.73333333333335</v>
      </c>
      <c r="CK41" s="22"/>
      <c r="CL41" s="2"/>
    </row>
    <row r="42" spans="1:90" ht="12.75" customHeight="1">
      <c r="A42" s="1"/>
      <c r="B42" s="104" t="s">
        <v>192</v>
      </c>
      <c r="C42" s="104" t="s">
        <v>193</v>
      </c>
      <c r="D42" s="2" t="s">
        <v>78</v>
      </c>
      <c r="E42" s="8">
        <v>12</v>
      </c>
      <c r="F42" s="209">
        <f>Summary!$D$22</f>
        <v>0.5</v>
      </c>
      <c r="G42" s="2">
        <f>$D$55*E42</f>
        <v>36</v>
      </c>
      <c r="H42" s="3">
        <f>(((E42*$D$59)+($D$60*G42))*4200*$D$61)/(1000*60*60)</f>
        <v>53.2</v>
      </c>
      <c r="I42" s="18">
        <f t="shared" ref="I42:N42" si="88">I24</f>
        <v>4</v>
      </c>
      <c r="J42" s="2">
        <f t="shared" si="88"/>
        <v>0</v>
      </c>
      <c r="K42" s="2">
        <f t="shared" si="88"/>
        <v>0</v>
      </c>
      <c r="L42" s="2">
        <f t="shared" si="88"/>
        <v>0</v>
      </c>
      <c r="M42" s="2">
        <f t="shared" si="88"/>
        <v>1</v>
      </c>
      <c r="N42" s="18">
        <f t="shared" si="88"/>
        <v>10</v>
      </c>
      <c r="O42" s="2">
        <f t="shared" si="43"/>
        <v>40</v>
      </c>
      <c r="P42" s="3">
        <f>(1.19*E42) + (18.8*POWER(E42,0.5)) + 17.6</f>
        <v>97.005110364589797</v>
      </c>
      <c r="Q42" s="112">
        <f t="shared" ref="Q42:R42" si="89">Q24</f>
        <v>0.17963909326775887</v>
      </c>
      <c r="R42" s="3">
        <f t="shared" si="89"/>
        <v>97.005110364589797</v>
      </c>
      <c r="S42" s="22">
        <v>3</v>
      </c>
      <c r="T42" s="22">
        <f t="shared" si="2"/>
        <v>8.0837591970491491</v>
      </c>
      <c r="U42" s="2">
        <f t="shared" si="45"/>
        <v>0.95</v>
      </c>
      <c r="V42" s="3">
        <f>U42*$D$49*E42</f>
        <v>34.199999999999996</v>
      </c>
      <c r="W42" s="3">
        <f t="shared" si="3"/>
        <v>8.5499999999999989</v>
      </c>
      <c r="X42" s="3">
        <f t="shared" si="4"/>
        <v>25.65</v>
      </c>
      <c r="Y42" s="4">
        <f t="shared" si="5"/>
        <v>0.32994935498159794</v>
      </c>
      <c r="Z42" s="53">
        <f>((H42/R42))/24</f>
        <v>2.2851029789414334E-2</v>
      </c>
      <c r="AA42" s="4">
        <f t="shared" si="6"/>
        <v>0.13571428571428568</v>
      </c>
      <c r="AB42" s="4">
        <f t="shared" si="7"/>
        <v>0.10178571428571428</v>
      </c>
      <c r="AC42" s="53">
        <f t="shared" si="8"/>
        <v>0.23575966265249779</v>
      </c>
      <c r="AD42" s="53">
        <f>(24*X42)/((24*X42)+H42)</f>
        <v>0.92045454545454541</v>
      </c>
      <c r="AE42" s="138">
        <f>(E42*(1-U42))*($D$63/3600)</f>
        <v>0</v>
      </c>
      <c r="AF42" s="138">
        <f>(E42-S42)*($D$63/3600)</f>
        <v>0</v>
      </c>
      <c r="AG42" s="54">
        <f t="shared" si="9"/>
        <v>122.6551103645898</v>
      </c>
      <c r="AH42" s="37">
        <f t="shared" si="38"/>
        <v>0.4317350692673122</v>
      </c>
      <c r="AI42" s="4">
        <f>AH42*1000000/(F42*1000)</f>
        <v>863.47013853462431</v>
      </c>
      <c r="AJ42" s="55">
        <f t="shared" si="46"/>
        <v>33.157280568649242</v>
      </c>
      <c r="AK42" s="183">
        <f>LOOKUP($AJ42,Pipes!$D$4:$D$16,Pipes!$D$4:$D$16)</f>
        <v>32.6</v>
      </c>
      <c r="AL42" s="60">
        <f>LOOKUP($AK42,Pipes!$D$4:$D$16,Pipes!$B$4:$B$16)</f>
        <v>35</v>
      </c>
      <c r="AM42" s="22" t="str">
        <f>LOOKUP($AK42,Pipes!$D$4:$D$16,Pipes!$E$4:$E$16)</f>
        <v>Copper</v>
      </c>
      <c r="AN42" s="63">
        <f>LOOKUP($AK42,Pipes!$D$4:$D$16,Pipes!$F$4:$F$16)</f>
        <v>140</v>
      </c>
      <c r="AO42" s="2">
        <f>POWER(100/AN42,1.852)*POWER(AH42*15.852,1.852)/POWER($AK42*0.03937,4.8655)*0.2083*304.8*3.28</f>
        <v>1168.3946815692707</v>
      </c>
      <c r="AP42" s="2">
        <f t="shared" si="47"/>
        <v>11.461951826194547</v>
      </c>
      <c r="AQ42" s="2">
        <f>+AO42*I42/100</f>
        <v>46.735787262770828</v>
      </c>
      <c r="AR42" s="4">
        <f t="shared" si="48"/>
        <v>0.45847807304778182</v>
      </c>
      <c r="AS42" s="4">
        <f>AR42*1000/I42</f>
        <v>114.61951826194546</v>
      </c>
      <c r="AT42" s="22">
        <f>($D$78*J42*AK42/1000)+($D$80*K42*AK42/1000)+($D$76*L42*AK42/1000)+($D$77*M42*AK42/1000)</f>
        <v>1.956</v>
      </c>
      <c r="AU42" s="4">
        <f t="shared" si="49"/>
        <v>0.22419577772036531</v>
      </c>
      <c r="AV42" s="31">
        <f t="shared" si="50"/>
        <v>0.68267385076814713</v>
      </c>
      <c r="AW42" s="50">
        <f t="shared" si="16"/>
        <v>3.4507478281549956E-3</v>
      </c>
      <c r="AX42" s="65">
        <f t="shared" si="51"/>
        <v>834.68904709999993</v>
      </c>
      <c r="AY42" s="101">
        <f>I42*AX42/1000</f>
        <v>3.3387561883999997</v>
      </c>
      <c r="AZ42" s="31">
        <f>AH42*1000/AX42</f>
        <v>0.51724060686708417</v>
      </c>
      <c r="BA42" s="4">
        <f>AA42*1000/AX42</f>
        <v>0.16259262798020926</v>
      </c>
      <c r="BB42" s="31">
        <f>SQRT((Z42*AZ42*AZ42)+((1-Z42) * BA42*BA42))</f>
        <v>0.17873382398804133</v>
      </c>
      <c r="BC42" s="54"/>
      <c r="BD42" s="54"/>
      <c r="BE42" s="188">
        <f>LOOKUP($AK42,Pipes!$D$4:$D$16,Pipes!$Q$4:$Q$16)</f>
        <v>0.21394157583782145</v>
      </c>
      <c r="BF42" s="124">
        <v>25</v>
      </c>
      <c r="BG42" s="4">
        <f>((AB42*$D$54)+(Y42*$D$53))/(AB42+Y42)</f>
        <v>22.35759662652498</v>
      </c>
      <c r="BH42" s="138">
        <f>((AF42*$D$62)+(Y42*$D$53))/(AF42+Y42)</f>
        <v>20</v>
      </c>
      <c r="BI42" s="192">
        <f t="shared" si="66"/>
        <v>25</v>
      </c>
      <c r="BJ42" s="138">
        <f>BE42*I42*(BG42-BF42)/1000</f>
        <v>-2.2612797668816846E-3</v>
      </c>
      <c r="BK42" s="138">
        <f>BE42*I42*(BH42-BF42)/1000</f>
        <v>-4.2788315167564287E-3</v>
      </c>
      <c r="BL42" s="138">
        <f>BE42*I42*(BI42-BF42)/1000</f>
        <v>0</v>
      </c>
      <c r="BN42" s="138">
        <f t="shared" si="52"/>
        <v>0</v>
      </c>
      <c r="BO42" s="138">
        <f t="shared" si="53"/>
        <v>-2.2612797668816846E-2</v>
      </c>
      <c r="BP42" s="138">
        <f t="shared" si="54"/>
        <v>-4.2788315167564289E-2</v>
      </c>
      <c r="BQ42" s="195">
        <f t="shared" si="67"/>
        <v>0.03</v>
      </c>
      <c r="BR42" s="199">
        <f t="shared" si="36"/>
        <v>0.31890410958904108</v>
      </c>
      <c r="BS42" s="199">
        <f t="shared" si="55"/>
        <v>0.65109589041095894</v>
      </c>
      <c r="BT42" s="200">
        <f t="shared" si="56"/>
        <v>-3.5070610269101192E-3</v>
      </c>
      <c r="BU42" s="41">
        <f>BT42*N42</f>
        <v>-3.5070610269101195E-2</v>
      </c>
      <c r="BV42" s="37">
        <f>1000*BT42/I42</f>
        <v>-0.87676525672752981</v>
      </c>
      <c r="BW42" s="50">
        <f t="shared" si="57"/>
        <v>-1.2156797902652379E-3</v>
      </c>
      <c r="BX42" s="51">
        <f>R42*1000/(4200*($D$52-$D$53))</f>
        <v>0.51325455219359684</v>
      </c>
      <c r="BY42" s="4">
        <f t="shared" si="58"/>
        <v>1609.5461936362449</v>
      </c>
      <c r="BZ42" s="4">
        <f t="shared" si="59"/>
        <v>15.789648159571563</v>
      </c>
      <c r="CA42" s="4">
        <f t="shared" si="28"/>
        <v>64.381847745449789</v>
      </c>
      <c r="CB42" s="4">
        <f t="shared" si="60"/>
        <v>0.63158592638286248</v>
      </c>
      <c r="CC42" s="4">
        <f t="shared" si="61"/>
        <v>157.89648159571561</v>
      </c>
      <c r="CD42" s="4">
        <f t="shared" si="62"/>
        <v>0.30884551800121973</v>
      </c>
      <c r="CE42" s="31">
        <f t="shared" si="63"/>
        <v>0.94043144438408222</v>
      </c>
      <c r="CF42" s="31">
        <f>$Y42*1000/$AX42</f>
        <v>0.39529613588192725</v>
      </c>
      <c r="CG42" s="37">
        <v>0</v>
      </c>
      <c r="CH42" s="31">
        <f>SQRT(($Z42*$CF42*$CF42)+((1-$Z42) * $CG42*$CG42))</f>
        <v>5.9755166007943741E-2</v>
      </c>
      <c r="CI42" s="73">
        <f>LOOKUP($AK42,Pipes!$D$4:$D$16,Pipes!$I$4:$I$16)</f>
        <v>10.979999999999999</v>
      </c>
      <c r="CJ42" s="5">
        <f>CI42*O42</f>
        <v>439.19999999999993</v>
      </c>
      <c r="CK42" s="22"/>
      <c r="CL42" s="2"/>
    </row>
    <row r="43" spans="1:90" ht="12.75" customHeight="1">
      <c r="A43" s="1"/>
      <c r="B43" s="104" t="s">
        <v>194</v>
      </c>
      <c r="C43" s="103" t="s">
        <v>195</v>
      </c>
      <c r="D43" s="2" t="s">
        <v>78</v>
      </c>
      <c r="E43" s="2">
        <f t="shared" ref="E43:E46" si="90">E25</f>
        <v>6</v>
      </c>
      <c r="F43" s="209">
        <f>Summary!$D$22</f>
        <v>0.5</v>
      </c>
      <c r="G43" s="2">
        <f>$D$55*E43</f>
        <v>18</v>
      </c>
      <c r="H43" s="3">
        <f>(((E43*$D$59)+($D$60*G43))*4200*$D$61)/(1000*60*60)</f>
        <v>26.6</v>
      </c>
      <c r="I43" s="18">
        <f t="shared" ref="I43:N43" si="91">I25</f>
        <v>10</v>
      </c>
      <c r="J43" s="2">
        <f t="shared" si="91"/>
        <v>0</v>
      </c>
      <c r="K43" s="2">
        <f t="shared" si="91"/>
        <v>0</v>
      </c>
      <c r="L43" s="2">
        <f t="shared" si="91"/>
        <v>1</v>
      </c>
      <c r="M43" s="2">
        <f t="shared" si="91"/>
        <v>0</v>
      </c>
      <c r="N43" s="18">
        <f t="shared" si="91"/>
        <v>80</v>
      </c>
      <c r="O43" s="2">
        <f t="shared" si="43"/>
        <v>800</v>
      </c>
      <c r="P43" s="3">
        <f>(1.19*E43) + (18.8*POWER(E43,0.5)) + 17.6</f>
        <v>70.790407164323739</v>
      </c>
      <c r="Q43" s="2">
        <f t="shared" ref="Q43:Q46" si="92">Q25</f>
        <v>0.35</v>
      </c>
      <c r="R43" s="3">
        <f>Q43*$R$29*E43</f>
        <v>94.499999999999986</v>
      </c>
      <c r="S43" s="22">
        <v>3</v>
      </c>
      <c r="T43" s="22">
        <f t="shared" si="2"/>
        <v>7.8749999999999991</v>
      </c>
      <c r="U43" s="2">
        <f t="shared" si="45"/>
        <v>1</v>
      </c>
      <c r="V43" s="3">
        <f>U43*$D$49*E43</f>
        <v>18</v>
      </c>
      <c r="W43" s="3">
        <f t="shared" si="3"/>
        <v>9</v>
      </c>
      <c r="X43" s="3">
        <f t="shared" si="4"/>
        <v>9</v>
      </c>
      <c r="Y43" s="4">
        <f t="shared" si="5"/>
        <v>0.3214285714285714</v>
      </c>
      <c r="Z43" s="53">
        <f>((H43/R43))/24</f>
        <v>1.1728395061728398E-2</v>
      </c>
      <c r="AA43" s="4">
        <f t="shared" si="6"/>
        <v>7.1428571428571425E-2</v>
      </c>
      <c r="AB43" s="4">
        <f t="shared" si="7"/>
        <v>3.5714285714285712E-2</v>
      </c>
      <c r="AC43" s="53">
        <f t="shared" si="8"/>
        <v>0.1</v>
      </c>
      <c r="AD43" s="53">
        <f>(24*X43)/((24*X43)+H43)</f>
        <v>0.8903544929925804</v>
      </c>
      <c r="AE43" s="138">
        <f>(E43*(1-U43))*($D$63/3600)</f>
        <v>0</v>
      </c>
      <c r="AF43" s="138">
        <f>(E43-S43)*($D$63/3600)</f>
        <v>0</v>
      </c>
      <c r="AG43" s="54">
        <f t="shared" si="9"/>
        <v>103.49999999999999</v>
      </c>
      <c r="AH43" s="37">
        <f t="shared" si="38"/>
        <v>0.3571428571428571</v>
      </c>
      <c r="AI43" s="4">
        <f>AH43*1000000/(F43*1000)</f>
        <v>714.28571428571422</v>
      </c>
      <c r="AJ43" s="55">
        <f t="shared" si="46"/>
        <v>30.157214490962737</v>
      </c>
      <c r="AK43" s="183">
        <f>LOOKUP($AJ43,Pipes!$D$4:$D$16,Pipes!$D$4:$D$16)</f>
        <v>26</v>
      </c>
      <c r="AL43" s="60">
        <f>LOOKUP($AK43,Pipes!$D$4:$D$16,Pipes!$B$4:$B$16)</f>
        <v>28</v>
      </c>
      <c r="AM43" s="22" t="str">
        <f>LOOKUP($AK43,Pipes!$D$4:$D$16,Pipes!$E$4:$E$16)</f>
        <v>Copper</v>
      </c>
      <c r="AN43" s="63">
        <f>LOOKUP($AK43,Pipes!$D$4:$D$16,Pipes!$F$4:$F$16)</f>
        <v>140</v>
      </c>
      <c r="AO43" s="2">
        <f>POWER(100/AN43,1.852)*POWER(AH43*15.852,1.852)/POWER($AK43*0.03937,4.8655)*0.2083*304.8*3.28</f>
        <v>2471.9393780677901</v>
      </c>
      <c r="AP43" s="2">
        <f t="shared" si="47"/>
        <v>24.249725298845025</v>
      </c>
      <c r="AQ43" s="2">
        <f>+AO43*I43/100</f>
        <v>247.19393780677899</v>
      </c>
      <c r="AR43" s="4">
        <f t="shared" si="48"/>
        <v>2.424972529884502</v>
      </c>
      <c r="AS43" s="4">
        <f>AR43*1000/I43</f>
        <v>242.49725298845019</v>
      </c>
      <c r="AT43" s="22">
        <f>($D$78*J43*AK43/1000)+($D$80*K43*AK43/1000)+($D$76*L43*AK43/1000)+($D$77*M43*AK43/1000)</f>
        <v>0.52</v>
      </c>
      <c r="AU43" s="4">
        <f t="shared" si="49"/>
        <v>0.12609857155399409</v>
      </c>
      <c r="AV43" s="31">
        <f t="shared" si="50"/>
        <v>2.5510711014384961</v>
      </c>
      <c r="AW43" s="50">
        <f t="shared" si="16"/>
        <v>1.2895034800077048E-2</v>
      </c>
      <c r="AX43" s="65">
        <f t="shared" si="51"/>
        <v>530.92871000000002</v>
      </c>
      <c r="AY43" s="101">
        <f>I43*AX43/1000</f>
        <v>5.3092871000000006</v>
      </c>
      <c r="AZ43" s="31">
        <f>AH43*1000/AX43</f>
        <v>0.67267572918190299</v>
      </c>
      <c r="BA43" s="4">
        <f>AA43*1000/AX43</f>
        <v>0.1345351458363806</v>
      </c>
      <c r="BB43" s="31">
        <f>SQRT((Z43*AZ43*AZ43)+((1-Z43) * BA43*BA43))</f>
        <v>0.15229720080797191</v>
      </c>
      <c r="BC43" s="54"/>
      <c r="BD43" s="54"/>
      <c r="BE43" s="188">
        <f>LOOKUP($AK43,Pipes!$D$4:$D$16,Pipes!$Q$4:$Q$16)</f>
        <v>0.18655219750794108</v>
      </c>
      <c r="BF43" s="124">
        <v>25</v>
      </c>
      <c r="BG43" s="4">
        <f>((AB43*$D$54)+(Y43*$D$53))/(AB43+Y43)</f>
        <v>21</v>
      </c>
      <c r="BH43" s="138">
        <f>((AF43*$D$62)+(Y43*$D$53))/(AF43+Y43)</f>
        <v>20</v>
      </c>
      <c r="BI43" s="192">
        <f t="shared" si="66"/>
        <v>25</v>
      </c>
      <c r="BJ43" s="138">
        <f>BE43*I43*(BG43-BF43)/1000</f>
        <v>-7.4620879003176434E-3</v>
      </c>
      <c r="BK43" s="138">
        <f>BE43*I43*(BH43-BF43)/1000</f>
        <v>-9.3276098753970541E-3</v>
      </c>
      <c r="BL43" s="138">
        <f>BE43*I43*(BI43-BF43)/1000</f>
        <v>0</v>
      </c>
      <c r="BN43" s="138">
        <f t="shared" si="52"/>
        <v>0</v>
      </c>
      <c r="BO43" s="138">
        <f t="shared" si="53"/>
        <v>-0.59696703202541146</v>
      </c>
      <c r="BP43" s="138">
        <f t="shared" si="54"/>
        <v>-0.74620879003176432</v>
      </c>
      <c r="BQ43" s="195">
        <f t="shared" si="67"/>
        <v>0.1</v>
      </c>
      <c r="BR43" s="199">
        <f t="shared" si="36"/>
        <v>0.29589041095890412</v>
      </c>
      <c r="BS43" s="199">
        <f t="shared" si="55"/>
        <v>0.60410958904109591</v>
      </c>
      <c r="BT43" s="200">
        <f t="shared" si="56"/>
        <v>-7.8428588239982354E-3</v>
      </c>
      <c r="BU43" s="41">
        <f>BT43*N43</f>
        <v>-0.62742870591985889</v>
      </c>
      <c r="BV43" s="37">
        <f>1000*BT43/I43</f>
        <v>-0.78428588239982355</v>
      </c>
      <c r="BW43" s="50">
        <f t="shared" si="57"/>
        <v>-2.1749048327541171E-2</v>
      </c>
      <c r="BX43" s="51">
        <f>R43*1000/(4200*($D$52-$D$53))</f>
        <v>0.49999999999999994</v>
      </c>
      <c r="BY43" s="4">
        <f t="shared" si="58"/>
        <v>4609.6392404644694</v>
      </c>
      <c r="BZ43" s="4">
        <f t="shared" si="59"/>
        <v>45.220560948956447</v>
      </c>
      <c r="CA43" s="4">
        <f t="shared" si="28"/>
        <v>460.96392404644689</v>
      </c>
      <c r="CB43" s="4">
        <f t="shared" si="60"/>
        <v>4.5220560948956443</v>
      </c>
      <c r="CC43" s="4">
        <f t="shared" si="61"/>
        <v>452.20560948956444</v>
      </c>
      <c r="CD43" s="4">
        <f t="shared" si="62"/>
        <v>0.23514691693457351</v>
      </c>
      <c r="CE43" s="31">
        <f t="shared" si="63"/>
        <v>4.7572030118302182</v>
      </c>
      <c r="CF43" s="31">
        <f>$Y43*1000/$AX43</f>
        <v>0.60540815626371269</v>
      </c>
      <c r="CG43" s="37">
        <v>0</v>
      </c>
      <c r="CH43" s="31">
        <f>SQRT(($Z43*$CF43*$CF43)+((1-$Z43) * $CG43*$CG43))</f>
        <v>6.5564319930804194E-2</v>
      </c>
      <c r="CI43" s="73">
        <f>LOOKUP($AK43,Pipes!$D$4:$D$16,Pipes!$I$4:$I$16)</f>
        <v>5.7133333333333338</v>
      </c>
      <c r="CJ43" s="5">
        <f>CI43*O43</f>
        <v>4570.666666666667</v>
      </c>
      <c r="CK43" s="22"/>
      <c r="CL43" s="2"/>
    </row>
    <row r="44" spans="1:90" ht="12.75" customHeight="1">
      <c r="A44" s="1"/>
      <c r="B44" s="104" t="s">
        <v>197</v>
      </c>
      <c r="C44" s="103" t="s">
        <v>195</v>
      </c>
      <c r="D44" s="2" t="s">
        <v>78</v>
      </c>
      <c r="E44" s="2">
        <f t="shared" si="90"/>
        <v>4</v>
      </c>
      <c r="F44" s="209">
        <f>Summary!$D$22</f>
        <v>0.5</v>
      </c>
      <c r="G44" s="2">
        <f>$D$55*E44</f>
        <v>12</v>
      </c>
      <c r="H44" s="3">
        <f>(((E44*$D$59)+($D$60*G44))*4200*$D$61)/(1000*60*60)</f>
        <v>17.733333333333334</v>
      </c>
      <c r="I44" s="18">
        <f t="shared" ref="I44:N44" si="93">I26</f>
        <v>6</v>
      </c>
      <c r="J44" s="2">
        <f t="shared" si="93"/>
        <v>0</v>
      </c>
      <c r="K44" s="2">
        <f t="shared" si="93"/>
        <v>0</v>
      </c>
      <c r="L44" s="2">
        <f t="shared" si="93"/>
        <v>1</v>
      </c>
      <c r="M44" s="2">
        <f t="shared" si="93"/>
        <v>0</v>
      </c>
      <c r="N44" s="18">
        <f t="shared" si="93"/>
        <v>80</v>
      </c>
      <c r="O44" s="2">
        <f t="shared" si="43"/>
        <v>480</v>
      </c>
      <c r="P44" s="3">
        <f>(1.19*E44) + (18.8*POWER(E44,0.5)) + 17.6</f>
        <v>59.96</v>
      </c>
      <c r="Q44" s="2">
        <f t="shared" si="92"/>
        <v>0.5</v>
      </c>
      <c r="R44" s="3">
        <f>Q44*$R$29*E44</f>
        <v>90</v>
      </c>
      <c r="S44" s="22">
        <v>2</v>
      </c>
      <c r="T44" s="22">
        <f t="shared" si="2"/>
        <v>7.5</v>
      </c>
      <c r="U44" s="2">
        <f t="shared" si="45"/>
        <v>1</v>
      </c>
      <c r="V44" s="3">
        <f>U44*$D$49*E44</f>
        <v>12</v>
      </c>
      <c r="W44" s="3">
        <f t="shared" si="3"/>
        <v>6</v>
      </c>
      <c r="X44" s="3">
        <f t="shared" si="4"/>
        <v>6</v>
      </c>
      <c r="Y44" s="4">
        <f t="shared" si="5"/>
        <v>0.30612244897959184</v>
      </c>
      <c r="Z44" s="53">
        <f>((H44/R44))/24</f>
        <v>8.209876543209876E-3</v>
      </c>
      <c r="AA44" s="4">
        <f t="shared" si="6"/>
        <v>4.7619047619047616E-2</v>
      </c>
      <c r="AB44" s="4">
        <f t="shared" si="7"/>
        <v>2.3809523809523808E-2</v>
      </c>
      <c r="AC44" s="53">
        <f t="shared" si="8"/>
        <v>7.2164948453608241E-2</v>
      </c>
      <c r="AD44" s="53">
        <f>(24*X44)/((24*X44)+H44)</f>
        <v>0.89035449299258029</v>
      </c>
      <c r="AE44" s="138">
        <f>(E44*(1-U44))*($D$63/3600)</f>
        <v>0</v>
      </c>
      <c r="AF44" s="138">
        <f>(E44-S44)*($D$63/3600)</f>
        <v>0</v>
      </c>
      <c r="AG44" s="3">
        <f t="shared" si="9"/>
        <v>96</v>
      </c>
      <c r="AH44" s="37">
        <f t="shared" si="38"/>
        <v>0.32993197278911568</v>
      </c>
      <c r="AI44" s="4">
        <f>AH44*1000000/(F44*1000)</f>
        <v>659.86394557823132</v>
      </c>
      <c r="AJ44" s="55">
        <f t="shared" si="46"/>
        <v>28.985609866150497</v>
      </c>
      <c r="AK44" s="183">
        <f>LOOKUP($AJ44,Pipes!$D$4:$D$16,Pipes!$D$4:$D$16)</f>
        <v>26</v>
      </c>
      <c r="AL44" s="60">
        <f>LOOKUP($AK44,Pipes!$D$4:$D$16,Pipes!$B$4:$B$16)</f>
        <v>28</v>
      </c>
      <c r="AM44" s="22" t="str">
        <f>LOOKUP($AK44,Pipes!$D$4:$D$16,Pipes!$E$4:$E$16)</f>
        <v>Copper</v>
      </c>
      <c r="AN44" s="63">
        <f>LOOKUP($AK44,Pipes!$D$4:$D$16,Pipes!$F$4:$F$16)</f>
        <v>140</v>
      </c>
      <c r="AO44" s="2">
        <f>POWER(100/AN44,1.852)*POWER(AH44*15.852,1.852)/POWER($AK44*0.03937,4.8655)*0.2083*304.8*3.28</f>
        <v>2134.5016058704041</v>
      </c>
      <c r="AP44" s="2">
        <f t="shared" si="47"/>
        <v>20.939460753588666</v>
      </c>
      <c r="AQ44" s="2">
        <f>+AO44*I44/100</f>
        <v>128.07009635222425</v>
      </c>
      <c r="AR44" s="4">
        <f t="shared" si="48"/>
        <v>1.2563676452153199</v>
      </c>
      <c r="AS44" s="4">
        <f>AR44*1000/I44</f>
        <v>209.39460753588665</v>
      </c>
      <c r="AT44" s="22">
        <f>($D$78*J44*AK44/1000)+($D$80*K44*AK44/1000)+($D$76*L44*AK44/1000)+($D$77*M44*AK44/1000)</f>
        <v>0.52</v>
      </c>
      <c r="AU44" s="4">
        <f t="shared" si="49"/>
        <v>0.10888519591866107</v>
      </c>
      <c r="AV44" s="31">
        <f t="shared" si="50"/>
        <v>1.3652528411339808</v>
      </c>
      <c r="AW44" s="50">
        <f t="shared" si="16"/>
        <v>6.90101616038834E-3</v>
      </c>
      <c r="AX44" s="65">
        <f t="shared" si="51"/>
        <v>530.92871000000002</v>
      </c>
      <c r="AY44" s="101">
        <f>I44*AX44/1000</f>
        <v>3.1855722599999998</v>
      </c>
      <c r="AZ44" s="31">
        <f>AH44*1000/AX44</f>
        <v>0.62142424505375804</v>
      </c>
      <c r="BA44" s="4">
        <f>AA44*1000/AX44</f>
        <v>8.9690097224253723E-2</v>
      </c>
      <c r="BB44" s="31">
        <f>SQRT((Z44*AZ44*AZ44)+((1-Z44) * BA44*BA44))</f>
        <v>0.10558722973021166</v>
      </c>
      <c r="BC44" s="54"/>
      <c r="BD44" s="54"/>
      <c r="BE44" s="188">
        <f>LOOKUP($AK44,Pipes!$D$4:$D$16,Pipes!$Q$4:$Q$16)</f>
        <v>0.18655219750794108</v>
      </c>
      <c r="BF44" s="124">
        <v>25</v>
      </c>
      <c r="BG44" s="4">
        <f>((AB44*$D$54)+(Y44*$D$53))/(AB44+Y44)</f>
        <v>20.721649484536083</v>
      </c>
      <c r="BH44" s="138">
        <f>((AF44*$D$62)+(Y44*$D$53))/(AF44+Y44)</f>
        <v>20</v>
      </c>
      <c r="BI44" s="192">
        <f t="shared" si="66"/>
        <v>25</v>
      </c>
      <c r="BJ44" s="138">
        <f>BE44*I44*(BG44-BF44)/1000</f>
        <v>-4.788814142214156E-3</v>
      </c>
      <c r="BK44" s="138">
        <f>BE44*I44*(BH44-BF44)/1000</f>
        <v>-5.5965659252382328E-3</v>
      </c>
      <c r="BL44" s="138">
        <f>BE44*I44*(BI44-BF44)/1000</f>
        <v>0</v>
      </c>
      <c r="BN44" s="138">
        <f t="shared" si="52"/>
        <v>0</v>
      </c>
      <c r="BO44" s="138">
        <f t="shared" si="53"/>
        <v>-0.38310513137713248</v>
      </c>
      <c r="BP44" s="138">
        <f t="shared" si="54"/>
        <v>-0.44772527401905859</v>
      </c>
      <c r="BQ44" s="195">
        <f t="shared" si="67"/>
        <v>0.15</v>
      </c>
      <c r="BR44" s="199">
        <f t="shared" si="36"/>
        <v>0.27945205479452051</v>
      </c>
      <c r="BS44" s="199">
        <f t="shared" si="55"/>
        <v>0.57054794520547947</v>
      </c>
      <c r="BT44" s="200">
        <f t="shared" si="56"/>
        <v>-4.5313531409224821E-3</v>
      </c>
      <c r="BU44" s="41">
        <f>BT44*N44</f>
        <v>-0.3625082512737986</v>
      </c>
      <c r="BV44" s="37">
        <f>1000*BT44/I44</f>
        <v>-0.75522552348708027</v>
      </c>
      <c r="BW44" s="50">
        <f t="shared" si="57"/>
        <v>-1.2565904941386808E-2</v>
      </c>
      <c r="BX44" s="51">
        <f>R44*1000/(4200*($D$52-$D$53))</f>
        <v>0.47619047619047616</v>
      </c>
      <c r="BY44" s="4">
        <f t="shared" si="58"/>
        <v>4211.3792802063244</v>
      </c>
      <c r="BZ44" s="4">
        <f t="shared" si="59"/>
        <v>41.313630738824045</v>
      </c>
      <c r="CA44" s="4">
        <f t="shared" si="28"/>
        <v>252.68275681237944</v>
      </c>
      <c r="CB44" s="4">
        <f t="shared" si="60"/>
        <v>2.4788178443294422</v>
      </c>
      <c r="CC44" s="4">
        <f t="shared" si="61"/>
        <v>413.13630738824037</v>
      </c>
      <c r="CD44" s="4">
        <f t="shared" si="62"/>
        <v>0.21483087984188501</v>
      </c>
      <c r="CE44" s="31">
        <f t="shared" si="63"/>
        <v>2.6936487241713274</v>
      </c>
      <c r="CF44" s="31">
        <f>$Y44*1000/$AX44</f>
        <v>0.57657919644163125</v>
      </c>
      <c r="CG44" s="37">
        <v>0</v>
      </c>
      <c r="CH44" s="31">
        <f>SQRT(($Z44*$CF44*$CF44)+((1-$Z44) * $CG44*$CG44))</f>
        <v>5.2242900621900241E-2</v>
      </c>
      <c r="CI44" s="73">
        <f>LOOKUP($AK44,Pipes!$D$4:$D$16,Pipes!$I$4:$I$16)</f>
        <v>5.7133333333333338</v>
      </c>
      <c r="CJ44" s="5">
        <f>CI44*O44</f>
        <v>2742.4</v>
      </c>
      <c r="CK44" s="22"/>
      <c r="CL44" s="2"/>
    </row>
    <row r="45" spans="1:90" ht="12.75" customHeight="1">
      <c r="A45" s="1"/>
      <c r="B45" s="104" t="s">
        <v>198</v>
      </c>
      <c r="C45" s="103" t="s">
        <v>195</v>
      </c>
      <c r="D45" s="2" t="s">
        <v>78</v>
      </c>
      <c r="E45" s="2">
        <f t="shared" si="90"/>
        <v>2</v>
      </c>
      <c r="F45" s="209">
        <f>Summary!$D$22</f>
        <v>0.5</v>
      </c>
      <c r="G45" s="2">
        <f>$D$55*E45</f>
        <v>6</v>
      </c>
      <c r="H45" s="3">
        <f>(((E45*$D$59)+($D$60*G45))*4200*$D$61)/(1000*60*60)</f>
        <v>8.8666666666666671</v>
      </c>
      <c r="I45" s="18">
        <f t="shared" ref="I45:N45" si="94">I27</f>
        <v>6</v>
      </c>
      <c r="J45" s="2">
        <f t="shared" si="94"/>
        <v>0</v>
      </c>
      <c r="K45" s="2">
        <f t="shared" si="94"/>
        <v>0</v>
      </c>
      <c r="L45" s="2">
        <f t="shared" si="94"/>
        <v>0</v>
      </c>
      <c r="M45" s="2">
        <f t="shared" si="94"/>
        <v>1</v>
      </c>
      <c r="N45" s="18">
        <f t="shared" si="94"/>
        <v>80</v>
      </c>
      <c r="O45" s="2">
        <f t="shared" si="43"/>
        <v>480</v>
      </c>
      <c r="P45" s="3">
        <f>(1.19*E45) + (18.8*POWER(E45,0.5)) + 17.6</f>
        <v>46.567214972614195</v>
      </c>
      <c r="Q45" s="2">
        <f t="shared" si="92"/>
        <v>0.8</v>
      </c>
      <c r="R45" s="3">
        <f>Q45*$R$29*E45</f>
        <v>72</v>
      </c>
      <c r="S45" s="22">
        <v>2</v>
      </c>
      <c r="T45" s="22">
        <f t="shared" si="2"/>
        <v>6</v>
      </c>
      <c r="U45" s="2">
        <f t="shared" si="45"/>
        <v>1</v>
      </c>
      <c r="V45" s="3">
        <f>U45*$D$49*E45</f>
        <v>6</v>
      </c>
      <c r="W45" s="3">
        <f t="shared" si="3"/>
        <v>6</v>
      </c>
      <c r="X45" s="3">
        <f t="shared" si="4"/>
        <v>0</v>
      </c>
      <c r="Y45" s="4">
        <f t="shared" si="5"/>
        <v>0.24489795918367346</v>
      </c>
      <c r="Z45" s="53">
        <f>((H45/R45))/24</f>
        <v>5.1311728395061736E-3</v>
      </c>
      <c r="AA45" s="4">
        <f t="shared" si="6"/>
        <v>2.3809523809523808E-2</v>
      </c>
      <c r="AB45" s="4">
        <f t="shared" si="7"/>
        <v>0</v>
      </c>
      <c r="AC45" s="53">
        <f t="shared" si="8"/>
        <v>0</v>
      </c>
      <c r="AD45" s="53">
        <f>(24*X45)/((24*X45)+H45)</f>
        <v>0</v>
      </c>
      <c r="AE45" s="138">
        <f>(E45*(1-U45))*($D$63/3600)</f>
        <v>0</v>
      </c>
      <c r="AF45" s="138">
        <f>(E45-S45)*($D$63/3600)</f>
        <v>0</v>
      </c>
      <c r="AG45" s="3">
        <f t="shared" si="9"/>
        <v>72</v>
      </c>
      <c r="AH45" s="37">
        <f t="shared" si="38"/>
        <v>0.24489795918367346</v>
      </c>
      <c r="AI45" s="4">
        <f>AH45*1000000/(F45*1000)</f>
        <v>489.79591836734693</v>
      </c>
      <c r="AJ45" s="55">
        <f t="shared" si="46"/>
        <v>24.972546103096263</v>
      </c>
      <c r="AK45" s="183">
        <f>LOOKUP($AJ45,Pipes!$D$4:$D$16,Pipes!$D$4:$D$16)</f>
        <v>20</v>
      </c>
      <c r="AL45" s="60">
        <f>LOOKUP($AK45,Pipes!$D$4:$D$16,Pipes!$B$4:$B$16)</f>
        <v>22</v>
      </c>
      <c r="AM45" s="22" t="str">
        <f>LOOKUP($AK45,Pipes!$D$4:$D$16,Pipes!$E$4:$E$16)</f>
        <v>Copper</v>
      </c>
      <c r="AN45" s="63">
        <f>LOOKUP($AK45,Pipes!$D$4:$D$16,Pipes!$F$4:$F$16)</f>
        <v>140</v>
      </c>
      <c r="AO45" s="2">
        <f>POWER(100/AN45,1.852)*POWER(AH45*15.852,1.852)/POWER($AK45*0.03937,4.8655)*0.2083*304.8*3.28</f>
        <v>4405.2077850670948</v>
      </c>
      <c r="AP45" s="2">
        <f t="shared" si="47"/>
        <v>43.215088371508202</v>
      </c>
      <c r="AQ45" s="2">
        <f>+AO45*I45/100</f>
        <v>264.3124671040257</v>
      </c>
      <c r="AR45" s="4">
        <f t="shared" si="48"/>
        <v>2.5929053022904922</v>
      </c>
      <c r="AS45" s="4">
        <f>AR45*1000/I45</f>
        <v>432.15088371508205</v>
      </c>
      <c r="AT45" s="22">
        <f>($D$78*J45*AK45/1000)+($D$80*K45*AK45/1000)+($D$76*L45*AK45/1000)+($D$77*M45*AK45/1000)</f>
        <v>1.2</v>
      </c>
      <c r="AU45" s="4">
        <f t="shared" si="49"/>
        <v>0.51858106045809849</v>
      </c>
      <c r="AV45" s="31">
        <f t="shared" si="50"/>
        <v>3.1114863627485905</v>
      </c>
      <c r="AW45" s="50">
        <f t="shared" si="16"/>
        <v>1.5727795632581098E-2</v>
      </c>
      <c r="AX45" s="65">
        <f t="shared" si="51"/>
        <v>314.15899999999999</v>
      </c>
      <c r="AY45" s="101">
        <f>I45*AX45/1000</f>
        <v>1.884954</v>
      </c>
      <c r="AZ45" s="31">
        <f>AH45*1000/AX45</f>
        <v>0.77953507358908536</v>
      </c>
      <c r="BA45" s="4">
        <f>AA45*1000/AX45</f>
        <v>7.5788132154494398E-2</v>
      </c>
      <c r="BB45" s="31">
        <f>SQRT((Z45*AZ45*AZ45)+((1-Z45) * BA45*BA45))</f>
        <v>9.3981133402546324E-2</v>
      </c>
      <c r="BC45" s="54"/>
      <c r="BD45" s="54"/>
      <c r="BE45" s="188">
        <f>LOOKUP($AK45,Pipes!$D$4:$D$16,Pipes!$Q$4:$Q$16)</f>
        <v>0.16237027881688443</v>
      </c>
      <c r="BF45" s="124">
        <v>25</v>
      </c>
      <c r="BG45" s="4">
        <f>((AB45*$D$54)+(Y45*$D$53))/(AB45+Y45)</f>
        <v>20</v>
      </c>
      <c r="BH45" s="138">
        <f>((AF45*$D$62)+(Y45*$D$53))/(AF45+Y45)</f>
        <v>20</v>
      </c>
      <c r="BI45" s="192">
        <f t="shared" si="66"/>
        <v>25</v>
      </c>
      <c r="BJ45" s="138">
        <f>BE45*I45*(BG45-BF45)/1000</f>
        <v>-4.8711083645065333E-3</v>
      </c>
      <c r="BK45" s="138">
        <f>BE45*I45*(BH45-BF45)/1000</f>
        <v>-4.8711083645065333E-3</v>
      </c>
      <c r="BL45" s="138">
        <f>BE45*I45*(BI45-BF45)/1000</f>
        <v>0</v>
      </c>
      <c r="BN45" s="138">
        <f t="shared" si="52"/>
        <v>0</v>
      </c>
      <c r="BO45" s="138">
        <f t="shared" si="53"/>
        <v>-0.38968866916052269</v>
      </c>
      <c r="BP45" s="138">
        <f t="shared" si="54"/>
        <v>-0.38968866916052269</v>
      </c>
      <c r="BQ45" s="195">
        <f t="shared" si="67"/>
        <v>0.2</v>
      </c>
      <c r="BR45" s="199">
        <f t="shared" si="36"/>
        <v>0.26301369863013696</v>
      </c>
      <c r="BS45" s="199">
        <f t="shared" si="55"/>
        <v>0.53698630136986303</v>
      </c>
      <c r="BT45" s="200">
        <f t="shared" si="56"/>
        <v>-3.8968866916052267E-3</v>
      </c>
      <c r="BU45" s="41">
        <f>BT45*N45</f>
        <v>-0.31175093532841813</v>
      </c>
      <c r="BV45" s="37">
        <f>1000*BT45/I45</f>
        <v>-0.64948111526753782</v>
      </c>
      <c r="BW45" s="50">
        <f t="shared" si="57"/>
        <v>-1.0806464694141633E-2</v>
      </c>
      <c r="BX45" s="51">
        <f>R45*1000/(4200*($D$52-$D$53))</f>
        <v>0.38095238095238093</v>
      </c>
      <c r="BY45" s="4">
        <f t="shared" si="58"/>
        <v>9984.7775257445264</v>
      </c>
      <c r="BZ45" s="4">
        <f t="shared" si="59"/>
        <v>97.950667527553819</v>
      </c>
      <c r="CA45" s="4">
        <f t="shared" si="28"/>
        <v>599.08665154467167</v>
      </c>
      <c r="CB45" s="4">
        <f t="shared" si="60"/>
        <v>5.8770400516532293</v>
      </c>
      <c r="CC45" s="4">
        <f t="shared" si="61"/>
        <v>979.50667527553821</v>
      </c>
      <c r="CD45" s="4">
        <f t="shared" si="62"/>
        <v>1.1754080103306457</v>
      </c>
      <c r="CE45" s="31">
        <f t="shared" si="63"/>
        <v>7.052448061983875</v>
      </c>
      <c r="CF45" s="31">
        <f>$Y45*1000/$AX45</f>
        <v>0.77953507358908536</v>
      </c>
      <c r="CG45" s="37">
        <v>0</v>
      </c>
      <c r="CH45" s="31">
        <f>SQRT(($Z45*$CF45*$CF45)+((1-$Z45) * $CG45*$CG45))</f>
        <v>5.5839816448192768E-2</v>
      </c>
      <c r="CI45" s="73">
        <f>LOOKUP($AK45,Pipes!$D$4:$D$16,Pipes!$I$4:$I$16)</f>
        <v>4.4866666666666672</v>
      </c>
      <c r="CJ45" s="5">
        <f>CI45*O45</f>
        <v>2153.6000000000004</v>
      </c>
      <c r="CK45" s="22"/>
      <c r="CL45" s="2"/>
    </row>
    <row r="46" spans="1:90" s="155" customFormat="1" ht="12.75" customHeight="1">
      <c r="A46" s="221"/>
      <c r="B46" s="229" t="s">
        <v>199</v>
      </c>
      <c r="C46" s="221" t="s">
        <v>200</v>
      </c>
      <c r="D46" s="222" t="s">
        <v>78</v>
      </c>
      <c r="E46" s="222">
        <f t="shared" si="90"/>
        <v>1</v>
      </c>
      <c r="F46" s="209">
        <f>Summary!$D$22</f>
        <v>0.5</v>
      </c>
      <c r="G46" s="222">
        <f>$D$55*E46</f>
        <v>3</v>
      </c>
      <c r="H46" s="141">
        <f>(((E46*$D$59)+($D$60*G46))*4200*$D$61)/(1000*60*60)</f>
        <v>4.4333333333333336</v>
      </c>
      <c r="I46" s="223">
        <f t="shared" ref="I46:N46" si="95">I28</f>
        <v>8</v>
      </c>
      <c r="J46" s="222">
        <f t="shared" si="95"/>
        <v>5</v>
      </c>
      <c r="K46" s="222">
        <f t="shared" si="95"/>
        <v>0</v>
      </c>
      <c r="L46" s="222">
        <f t="shared" si="95"/>
        <v>0</v>
      </c>
      <c r="M46" s="222">
        <f t="shared" si="95"/>
        <v>0</v>
      </c>
      <c r="N46" s="223">
        <f t="shared" si="95"/>
        <v>480</v>
      </c>
      <c r="O46" s="222">
        <f t="shared" si="43"/>
        <v>3840</v>
      </c>
      <c r="P46" s="141">
        <f>(1.19*E46) + (18.8*POWER(E46,0.5)) + 17.6</f>
        <v>37.590000000000003</v>
      </c>
      <c r="Q46" s="222">
        <f t="shared" si="92"/>
        <v>1</v>
      </c>
      <c r="R46" s="141">
        <f>Q46*$R$29*E46</f>
        <v>45</v>
      </c>
      <c r="S46" s="141">
        <v>1</v>
      </c>
      <c r="T46" s="141">
        <f t="shared" si="2"/>
        <v>3.75</v>
      </c>
      <c r="U46" s="222">
        <f t="shared" si="45"/>
        <v>1</v>
      </c>
      <c r="V46" s="141">
        <f>U46*$D$49*E46</f>
        <v>3</v>
      </c>
      <c r="W46" s="141">
        <f t="shared" si="3"/>
        <v>3</v>
      </c>
      <c r="X46" s="141">
        <f t="shared" si="4"/>
        <v>0</v>
      </c>
      <c r="Y46" s="142">
        <f t="shared" si="5"/>
        <v>0.15306122448979592</v>
      </c>
      <c r="Z46" s="231">
        <f>((H46/R46))/24</f>
        <v>4.104938271604938E-3</v>
      </c>
      <c r="AA46" s="142">
        <f t="shared" si="6"/>
        <v>1.1904761904761904E-2</v>
      </c>
      <c r="AB46" s="142">
        <f t="shared" si="7"/>
        <v>0</v>
      </c>
      <c r="AC46" s="231">
        <f t="shared" si="8"/>
        <v>0</v>
      </c>
      <c r="AD46" s="231">
        <f>(24*X46)/((24*X46)+H46)</f>
        <v>0</v>
      </c>
      <c r="AE46" s="138">
        <f>(E46*(1-U46))*($D$63/3600)</f>
        <v>0</v>
      </c>
      <c r="AF46" s="138">
        <f>(E46-S46)*($D$63/3600)</f>
        <v>0</v>
      </c>
      <c r="AG46" s="141">
        <f t="shared" si="9"/>
        <v>45</v>
      </c>
      <c r="AH46" s="37">
        <f t="shared" si="38"/>
        <v>0.15306122448979592</v>
      </c>
      <c r="AI46" s="142">
        <f>AH46*1000000/(F46*1000)</f>
        <v>306.12244897959181</v>
      </c>
      <c r="AJ46" s="232">
        <f t="shared" si="46"/>
        <v>19.742531164836556</v>
      </c>
      <c r="AK46" s="233">
        <f>LOOKUP($AJ46,Pipes!$D$4:$D$16,Pipes!$D$4:$D$16)</f>
        <v>13</v>
      </c>
      <c r="AL46" s="187">
        <f>LOOKUP($AK46,Pipes!$D$4:$D$16,Pipes!$B$4:$B$16)</f>
        <v>15</v>
      </c>
      <c r="AM46" s="141" t="str">
        <f>LOOKUP($AK46,Pipes!$D$4:$D$16,Pipes!$E$4:$E$16)</f>
        <v>Copper</v>
      </c>
      <c r="AN46" s="234">
        <f>LOOKUP($AK46,Pipes!$D$4:$D$16,Pipes!$F$4:$F$16)</f>
        <v>140</v>
      </c>
      <c r="AO46" s="222">
        <f>POWER(100/AN46,1.852)*POWER(AH46*15.852,1.852)/POWER($AK46*0.03937,4.8655)*0.2083*304.8*3.28</f>
        <v>15003.972290894231</v>
      </c>
      <c r="AP46" s="222">
        <f t="shared" si="47"/>
        <v>147.18896817367241</v>
      </c>
      <c r="AQ46" s="222">
        <f>+AO46*I46/100</f>
        <v>1200.3177832715385</v>
      </c>
      <c r="AR46" s="142">
        <f t="shared" si="48"/>
        <v>11.775117453893792</v>
      </c>
      <c r="AS46" s="142">
        <f>AR46*1000/I46</f>
        <v>1471.889681736724</v>
      </c>
      <c r="AT46" s="141">
        <f>($D$78*J46*AK46/1000)+($D$80*K46*AK46/1000)+($D$76*L46*AK46/1000)+($D$77*M46*AK46/1000)</f>
        <v>1.95</v>
      </c>
      <c r="AU46" s="142">
        <f t="shared" si="49"/>
        <v>2.8701848793866116</v>
      </c>
      <c r="AV46" s="227">
        <f t="shared" si="50"/>
        <v>14.645302333280403</v>
      </c>
      <c r="AW46" s="235">
        <f t="shared" si="16"/>
        <v>7.4028388757495164E-2</v>
      </c>
      <c r="AX46" s="236">
        <f t="shared" si="51"/>
        <v>132.73217750000001</v>
      </c>
      <c r="AY46" s="237">
        <f>I46*AX46/1000</f>
        <v>1.0618574199999999</v>
      </c>
      <c r="AZ46" s="227">
        <f>AH46*1000/AX46</f>
        <v>1.1531583928832625</v>
      </c>
      <c r="BA46" s="142">
        <f>AA46*1000/AX46</f>
        <v>8.9690097224253723E-2</v>
      </c>
      <c r="BB46" s="227">
        <f>SQRT((Z46*AZ46*AZ46)+((1-Z46) * BA46*BA46))</f>
        <v>0.1160600424795547</v>
      </c>
      <c r="BC46" s="187"/>
      <c r="BD46" s="187"/>
      <c r="BE46" s="189">
        <f>LOOKUP($AK46,Pipes!$D$4:$D$16,Pipes!$Q$4:$Q$16)</f>
        <v>0.13273361330746264</v>
      </c>
      <c r="BF46" s="141">
        <v>25</v>
      </c>
      <c r="BG46" s="142">
        <f>((AB46*$D$54)+(Y46*$D$53))/(AB46+Y46)</f>
        <v>20</v>
      </c>
      <c r="BH46" s="138">
        <f>((AF46*$D$62)+(Y46*$D$53))/(AF46+Y46)</f>
        <v>20</v>
      </c>
      <c r="BI46" s="192">
        <f t="shared" si="66"/>
        <v>25</v>
      </c>
      <c r="BJ46" s="138">
        <f>BE46*I46*(BG46-BF46)/1000</f>
        <v>-5.3093445322985053E-3</v>
      </c>
      <c r="BK46" s="138">
        <f>BE46*I46*(BH46-BF46)/1000</f>
        <v>-5.3093445322985053E-3</v>
      </c>
      <c r="BL46" s="142">
        <f>BE46*I46*(BI46-BF46)/1000</f>
        <v>0</v>
      </c>
      <c r="BN46" s="138">
        <f t="shared" si="52"/>
        <v>0</v>
      </c>
      <c r="BO46" s="138">
        <f t="shared" si="53"/>
        <v>-2.5484853755032826</v>
      </c>
      <c r="BP46" s="138">
        <f t="shared" si="54"/>
        <v>-2.5484853755032826</v>
      </c>
      <c r="BQ46" s="196">
        <f t="shared" si="67"/>
        <v>0.3</v>
      </c>
      <c r="BR46" s="238">
        <f t="shared" si="36"/>
        <v>0.23013698630136983</v>
      </c>
      <c r="BS46" s="238">
        <f t="shared" si="55"/>
        <v>0.46986301369863009</v>
      </c>
      <c r="BT46" s="239">
        <f t="shared" si="56"/>
        <v>-3.7165411726089535E-3</v>
      </c>
      <c r="BU46" s="227">
        <f>BT46*N46</f>
        <v>-1.7839397628522977</v>
      </c>
      <c r="BV46" s="37">
        <f>1000*BT46/I46</f>
        <v>-0.46456764657611921</v>
      </c>
      <c r="BW46" s="235">
        <f t="shared" si="57"/>
        <v>-6.1838088932852774E-2</v>
      </c>
      <c r="BX46" s="240">
        <f>R46*1000/(4200*($D$52-$D$53))</f>
        <v>0.23809523809523808</v>
      </c>
      <c r="BY46" s="142">
        <f t="shared" si="58"/>
        <v>34007.777302775437</v>
      </c>
      <c r="BZ46" s="142">
        <f t="shared" si="59"/>
        <v>333.61629534022705</v>
      </c>
      <c r="CA46" s="142">
        <f t="shared" si="28"/>
        <v>2720.6221842220348</v>
      </c>
      <c r="CB46" s="142">
        <f t="shared" si="60"/>
        <v>26.689303627218163</v>
      </c>
      <c r="CC46" s="142">
        <f t="shared" si="61"/>
        <v>3336.1629534022704</v>
      </c>
      <c r="CD46" s="142">
        <f t="shared" si="62"/>
        <v>6.5055177591344275</v>
      </c>
      <c r="CE46" s="227">
        <f t="shared" si="63"/>
        <v>33.194821386352587</v>
      </c>
      <c r="CF46" s="227">
        <f>$Y46*1000/$AX46</f>
        <v>1.1531583928832625</v>
      </c>
      <c r="CG46" s="142">
        <v>0</v>
      </c>
      <c r="CH46" s="227">
        <f>SQRT(($Z46*$CF46*$CF46)+((1-$Z46) * $CG46*$CG46))</f>
        <v>7.3882618597201119E-2</v>
      </c>
      <c r="CI46" s="241">
        <f>LOOKUP($AK46,Pipes!$D$4:$D$16,Pipes!$I$4:$I$16)</f>
        <v>2.0933333333333333</v>
      </c>
      <c r="CJ46" s="228">
        <f>CI46*O46</f>
        <v>8038.4</v>
      </c>
      <c r="CK46" s="141"/>
      <c r="CL46" s="222"/>
    </row>
    <row r="47" spans="1:90" ht="18" thickBot="1">
      <c r="A47" s="1"/>
      <c r="B47" s="1"/>
      <c r="C47" s="1"/>
      <c r="D47" s="2"/>
      <c r="E47" s="185"/>
      <c r="F47" s="2"/>
      <c r="G47" s="2"/>
      <c r="H47" s="2"/>
      <c r="I47" s="2"/>
      <c r="J47" s="2"/>
      <c r="K47" s="2"/>
      <c r="L47" s="2"/>
      <c r="M47" s="2"/>
      <c r="N47" s="2"/>
      <c r="O47" s="46">
        <f>SUM(O12:O46)</f>
        <v>12180</v>
      </c>
      <c r="P47" s="2"/>
      <c r="Q47" s="2"/>
      <c r="R47" s="3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177"/>
      <c r="AF47" s="177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47">
        <f>SUM(AR12:AR46)</f>
        <v>124.10072591522754</v>
      </c>
      <c r="AS47" s="4"/>
      <c r="AT47" s="4"/>
      <c r="AU47" s="47">
        <f t="shared" ref="AU47:AV47" si="96">SUM(AU12:AU46)</f>
        <v>18.73286980513868</v>
      </c>
      <c r="AV47" s="113">
        <f t="shared" si="96"/>
        <v>197.83359572036622</v>
      </c>
      <c r="AW47" s="114"/>
      <c r="AX47" s="2"/>
      <c r="AY47" s="47">
        <f>SUM(AY30:AY46)</f>
        <v>2238.6475853734</v>
      </c>
      <c r="AZ47" s="4">
        <f>MIN(AZ12:AZ46)</f>
        <v>0.51724060686708417</v>
      </c>
      <c r="BA47" s="2"/>
      <c r="BB47" s="4">
        <f>MAX(BB12:BB46)</f>
        <v>0.63041261502906465</v>
      </c>
      <c r="BC47" s="2"/>
      <c r="BD47" s="2"/>
      <c r="BE47" s="2"/>
      <c r="BF47" s="97"/>
      <c r="BG47" s="177"/>
      <c r="BH47" s="177"/>
      <c r="BI47" s="177"/>
      <c r="BM47" s="4"/>
      <c r="BN47" s="37"/>
      <c r="BO47" s="139">
        <f>SUM(BO12:BO46)</f>
        <v>47.685552550160047</v>
      </c>
      <c r="BP47" s="139">
        <f t="shared" ref="BP47" si="97">SUM(BP12:BP46)</f>
        <v>27.939972949233407</v>
      </c>
      <c r="BQ47" s="138"/>
      <c r="BR47" s="4"/>
      <c r="BT47" s="4"/>
      <c r="BU47" s="48">
        <f>SUM(BU12:BU46)</f>
        <v>28.848559094208078</v>
      </c>
      <c r="BV47" s="218"/>
      <c r="BW47" s="31"/>
      <c r="BX47" s="2"/>
      <c r="BY47" s="4"/>
      <c r="BZ47" s="4"/>
      <c r="CA47" s="4"/>
      <c r="CB47" s="4"/>
      <c r="CC47" s="4"/>
      <c r="CD47" s="4"/>
      <c r="CE47" s="113">
        <f>SUM(CE12:CE46)</f>
        <v>226.115457456169</v>
      </c>
      <c r="CF47" s="114"/>
      <c r="CG47" s="114"/>
      <c r="CH47" s="114"/>
      <c r="CI47" s="263"/>
      <c r="CJ47" s="49">
        <f>SUM(CJ12:CJ46)</f>
        <v>57916.799999999996</v>
      </c>
      <c r="CK47" s="2"/>
      <c r="CL47" s="2"/>
    </row>
    <row r="48" spans="1:90" ht="12.75" customHeight="1" thickBot="1">
      <c r="A48" s="1"/>
      <c r="B48" s="1"/>
      <c r="C48" s="17" t="s">
        <v>59</v>
      </c>
      <c r="D48" s="115">
        <f>Summary!C5</f>
        <v>45</v>
      </c>
      <c r="E48" s="281"/>
      <c r="F48" s="9" t="s">
        <v>115</v>
      </c>
      <c r="G48" s="2"/>
      <c r="H48" s="2"/>
      <c r="I48" s="2"/>
      <c r="J48" s="2"/>
      <c r="K48" s="2"/>
      <c r="L48" s="2"/>
      <c r="M48" s="2"/>
      <c r="N48" s="9"/>
      <c r="O48" s="2"/>
      <c r="P48" s="2"/>
      <c r="Q48" s="2"/>
      <c r="R48" s="3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177"/>
      <c r="AF48" s="177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110">
        <f>AY47+AY11</f>
        <v>4471.1722118368007</v>
      </c>
      <c r="AZ48" s="37">
        <f>MAX(AZ12:AZ46)</f>
        <v>1.1531583928832625</v>
      </c>
      <c r="BA48" s="2"/>
      <c r="BB48" s="2"/>
      <c r="BC48" s="2"/>
      <c r="BD48" s="2"/>
      <c r="BE48" s="2"/>
      <c r="BF48" s="97"/>
      <c r="BG48" s="177"/>
      <c r="BH48" s="177"/>
      <c r="BI48" s="177"/>
      <c r="BJ48" s="37"/>
      <c r="BK48" s="37"/>
      <c r="BL48" s="37"/>
      <c r="BM48" s="4"/>
      <c r="BN48" s="37"/>
      <c r="BO48" s="37"/>
      <c r="BP48" s="37"/>
      <c r="BR48" s="4"/>
      <c r="BS48" s="4"/>
      <c r="BT48" s="4"/>
      <c r="BU48" s="4"/>
      <c r="BV48" s="37"/>
      <c r="BW48" s="4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10"/>
      <c r="CK48" s="2"/>
      <c r="CL48" s="2"/>
    </row>
    <row r="49" spans="1:90" ht="12.75" customHeight="1" thickBot="1">
      <c r="A49" s="1"/>
      <c r="B49" s="1"/>
      <c r="C49" s="17" t="s">
        <v>119</v>
      </c>
      <c r="D49" s="115">
        <f>Summary!C6</f>
        <v>3</v>
      </c>
      <c r="E49" s="281"/>
      <c r="F49" s="9" t="s">
        <v>115</v>
      </c>
      <c r="G49" s="2"/>
      <c r="H49" s="2"/>
      <c r="I49" s="2"/>
      <c r="J49" s="2"/>
      <c r="K49" s="2"/>
      <c r="L49" s="2"/>
      <c r="M49" s="2"/>
      <c r="N49" s="9"/>
      <c r="O49" s="2"/>
      <c r="P49" s="2"/>
      <c r="Q49" s="2"/>
      <c r="R49" s="3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177"/>
      <c r="AF49" s="177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116" t="s">
        <v>213</v>
      </c>
      <c r="AW49" s="8"/>
      <c r="AX49" s="2"/>
      <c r="AY49" s="2"/>
      <c r="AZ49" s="4"/>
      <c r="BA49" s="2"/>
      <c r="BB49" s="2"/>
      <c r="BC49" s="2"/>
      <c r="BD49" s="2"/>
      <c r="BE49" s="2"/>
      <c r="BF49" s="97"/>
      <c r="BG49" s="177"/>
      <c r="BH49" s="177"/>
      <c r="BI49" s="177"/>
      <c r="BJ49" s="37"/>
      <c r="BK49" s="37"/>
      <c r="BL49" s="37"/>
      <c r="BM49" s="4"/>
      <c r="BN49" s="37"/>
      <c r="BO49" s="37"/>
      <c r="BP49" s="37"/>
      <c r="BR49" s="4"/>
      <c r="BS49" s="4"/>
      <c r="BT49" s="4"/>
      <c r="BU49" s="4">
        <f>SUM(BU12:BU21)+SUM(BU30:BU39)</f>
        <v>7.6856965097705716</v>
      </c>
      <c r="BV49" s="37"/>
      <c r="BW49" s="4"/>
      <c r="BX49" s="2"/>
      <c r="BY49" s="2"/>
      <c r="BZ49" s="2"/>
      <c r="CA49" s="2"/>
      <c r="CB49" s="2"/>
      <c r="CC49" s="2"/>
      <c r="CD49" s="2"/>
      <c r="CE49" s="116" t="s">
        <v>213</v>
      </c>
      <c r="CF49" s="8"/>
      <c r="CG49" s="8"/>
      <c r="CH49" s="8"/>
      <c r="CI49" s="2"/>
      <c r="CJ49" s="43" t="s">
        <v>214</v>
      </c>
      <c r="CK49" s="2"/>
      <c r="CL49" s="2"/>
    </row>
    <row r="50" spans="1:90" ht="12.75" customHeight="1" thickBot="1">
      <c r="A50" s="1"/>
      <c r="B50" s="1"/>
      <c r="C50" s="17" t="s">
        <v>121</v>
      </c>
      <c r="D50" s="115">
        <f>Summary!C7</f>
        <v>55</v>
      </c>
      <c r="E50" s="281"/>
      <c r="F50" s="9" t="s">
        <v>47</v>
      </c>
      <c r="G50" s="2"/>
      <c r="H50" s="2"/>
      <c r="I50" s="2"/>
      <c r="J50" s="2"/>
      <c r="K50" s="2"/>
      <c r="L50" s="2"/>
      <c r="M50" s="2"/>
      <c r="N50" s="9"/>
      <c r="O50" s="2"/>
      <c r="P50" s="2"/>
      <c r="Q50" s="2"/>
      <c r="R50" s="3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177"/>
      <c r="AF50" s="177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117">
        <f>SUM(AV22:AV29)+SUM(AV40:AV46)</f>
        <v>114.69706225905711</v>
      </c>
      <c r="AW50" s="28"/>
      <c r="AX50" s="2"/>
      <c r="AY50" s="2"/>
      <c r="AZ50" s="4"/>
      <c r="BA50" s="2"/>
      <c r="BB50" s="2"/>
      <c r="BC50" s="2"/>
      <c r="BD50" s="2"/>
      <c r="BE50" s="2"/>
      <c r="BF50" s="97"/>
      <c r="BG50" s="177"/>
      <c r="BH50" s="177"/>
      <c r="BI50" s="177"/>
      <c r="BJ50" s="37"/>
      <c r="BK50" s="37"/>
      <c r="BL50" s="37"/>
      <c r="BM50" s="37"/>
      <c r="BN50" s="37"/>
      <c r="BO50" s="37"/>
      <c r="BP50" s="37"/>
      <c r="BQ50" s="37"/>
      <c r="BR50" s="4"/>
      <c r="BS50" s="4"/>
      <c r="BT50" s="4"/>
      <c r="BU50" s="37" t="s">
        <v>215</v>
      </c>
      <c r="BV50" s="37"/>
      <c r="BW50" s="4"/>
      <c r="BX50" s="2"/>
      <c r="BY50" s="2"/>
      <c r="BZ50" s="2"/>
      <c r="CA50" s="2"/>
      <c r="CB50" s="2"/>
      <c r="CC50" s="2"/>
      <c r="CD50" s="2"/>
      <c r="CE50" s="117">
        <f>SUM(CE22:CE29)+SUM(CE40:CE46)</f>
        <v>176.72931683041119</v>
      </c>
      <c r="CF50" s="28"/>
      <c r="CG50" s="28"/>
      <c r="CH50" s="28"/>
      <c r="CI50" s="2"/>
      <c r="CJ50" s="5">
        <f>CJ47/N29</f>
        <v>120.66</v>
      </c>
      <c r="CK50" s="2"/>
      <c r="CL50" s="2"/>
    </row>
    <row r="51" spans="1:90" ht="12.75" customHeight="1" thickBot="1">
      <c r="A51" s="1"/>
      <c r="B51" s="1"/>
      <c r="C51" s="17" t="s">
        <v>123</v>
      </c>
      <c r="D51" s="115">
        <f>Summary!C8</f>
        <v>90</v>
      </c>
      <c r="E51" s="281"/>
      <c r="F51" s="7" t="s">
        <v>106</v>
      </c>
      <c r="G51" s="2"/>
      <c r="H51" s="1"/>
      <c r="I51" s="10"/>
      <c r="J51" s="2"/>
      <c r="K51" s="2"/>
      <c r="L51" s="2"/>
      <c r="M51" s="2"/>
      <c r="N51" s="7"/>
      <c r="O51" s="2"/>
      <c r="P51" s="2"/>
      <c r="Q51" s="2"/>
      <c r="R51" s="3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177"/>
      <c r="AF51" s="177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118" t="s">
        <v>47</v>
      </c>
      <c r="AW51" s="8"/>
      <c r="AX51" s="2"/>
      <c r="AY51" s="2"/>
      <c r="AZ51" s="4"/>
      <c r="BA51" s="2"/>
      <c r="BB51" s="2"/>
      <c r="BC51" s="2"/>
      <c r="BD51" s="2"/>
      <c r="BE51" s="2"/>
      <c r="BF51" s="97"/>
      <c r="BG51" s="177"/>
      <c r="BH51" s="177"/>
      <c r="BI51" s="177"/>
      <c r="BJ51" s="37"/>
      <c r="BK51" s="37"/>
      <c r="BL51" s="37"/>
      <c r="BM51" s="37"/>
      <c r="BN51" s="37"/>
      <c r="BO51" s="37"/>
      <c r="BP51" s="37"/>
      <c r="BQ51" s="37"/>
      <c r="BR51" s="4"/>
      <c r="BS51" s="4"/>
      <c r="BT51" s="4"/>
      <c r="BU51" s="4"/>
      <c r="BV51" s="37"/>
      <c r="BW51" s="4"/>
      <c r="BX51" s="2"/>
      <c r="BY51" s="2"/>
      <c r="BZ51" s="2"/>
      <c r="CA51" s="2"/>
      <c r="CB51" s="2"/>
      <c r="CC51" s="2"/>
      <c r="CD51" s="2"/>
      <c r="CE51" s="118" t="s">
        <v>47</v>
      </c>
      <c r="CF51" s="8"/>
      <c r="CG51" s="8"/>
      <c r="CH51" s="8"/>
      <c r="CI51" s="2"/>
      <c r="CJ51" s="5"/>
      <c r="CK51" s="2"/>
      <c r="CL51" s="2"/>
    </row>
    <row r="52" spans="1:90" ht="12.75" customHeight="1" thickBot="1">
      <c r="A52" s="1"/>
      <c r="B52" s="1"/>
      <c r="C52" s="17" t="s">
        <v>125</v>
      </c>
      <c r="D52" s="115">
        <f>Summary!C9</f>
        <v>65</v>
      </c>
      <c r="E52" s="281"/>
      <c r="F52" s="9" t="s">
        <v>106</v>
      </c>
      <c r="G52" s="2"/>
      <c r="H52" s="2"/>
      <c r="I52" s="10"/>
      <c r="J52" s="2"/>
      <c r="K52" s="2"/>
      <c r="L52" s="2"/>
      <c r="M52" s="2"/>
      <c r="N52" s="9"/>
      <c r="O52" s="2"/>
      <c r="P52" s="2"/>
      <c r="Q52" s="2"/>
      <c r="R52" s="3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177"/>
      <c r="AF52" s="177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4"/>
      <c r="BA52" s="2"/>
      <c r="BB52" s="2"/>
      <c r="BC52" s="2"/>
      <c r="BD52" s="2"/>
      <c r="BE52" s="2"/>
      <c r="BF52" s="97"/>
      <c r="BG52" s="177"/>
      <c r="BH52" s="177"/>
      <c r="BI52" s="177"/>
      <c r="BJ52" s="37"/>
      <c r="BK52" s="37"/>
      <c r="BL52" s="37"/>
      <c r="BM52" s="37"/>
      <c r="BN52" s="37"/>
      <c r="BO52" s="37"/>
      <c r="BP52" s="37"/>
      <c r="BQ52" s="37"/>
      <c r="BR52" s="4"/>
      <c r="BS52" s="4"/>
      <c r="BT52" s="4"/>
      <c r="BU52" s="4">
        <f>BU47-BU49</f>
        <v>21.162862584437505</v>
      </c>
      <c r="BV52" s="37"/>
      <c r="BW52" s="4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5"/>
      <c r="CK52" s="2"/>
      <c r="CL52" s="2"/>
    </row>
    <row r="53" spans="1:90" ht="12.75" customHeight="1" thickBot="1">
      <c r="A53" s="1"/>
      <c r="B53" s="1"/>
      <c r="C53" s="1" t="s">
        <v>127</v>
      </c>
      <c r="D53" s="115">
        <f>Summary!C10</f>
        <v>20</v>
      </c>
      <c r="E53" s="281"/>
      <c r="F53" s="7" t="s">
        <v>106</v>
      </c>
      <c r="G53" s="2"/>
      <c r="H53" s="2"/>
      <c r="I53" s="10"/>
      <c r="J53" s="2"/>
      <c r="K53" s="2"/>
      <c r="L53" s="2"/>
      <c r="M53" s="2"/>
      <c r="N53" s="7"/>
      <c r="O53" s="2"/>
      <c r="P53" s="2"/>
      <c r="Q53" s="2"/>
      <c r="R53" s="3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177"/>
      <c r="AF53" s="177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4"/>
      <c r="BA53" s="2"/>
      <c r="BB53" s="2"/>
      <c r="BC53" s="2"/>
      <c r="BD53" s="2"/>
      <c r="BE53" s="2"/>
      <c r="BF53" s="97"/>
      <c r="BG53" s="177"/>
      <c r="BH53" s="177"/>
      <c r="BI53" s="177"/>
      <c r="BJ53" s="37"/>
      <c r="BK53" s="37"/>
      <c r="BL53" s="37"/>
      <c r="BM53" s="37"/>
      <c r="BN53" s="37"/>
      <c r="BO53" s="37"/>
      <c r="BP53" s="37"/>
      <c r="BQ53" s="37"/>
      <c r="BR53" s="4"/>
      <c r="BS53" s="4"/>
      <c r="BT53" s="4"/>
      <c r="BU53" s="37" t="s">
        <v>216</v>
      </c>
      <c r="BV53" s="37"/>
      <c r="BW53" s="4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5"/>
      <c r="CK53" s="2"/>
      <c r="CL53" s="2"/>
    </row>
    <row r="54" spans="1:90" ht="12.75" customHeight="1" thickBot="1">
      <c r="A54" s="1"/>
      <c r="B54" s="1"/>
      <c r="C54" s="1" t="s">
        <v>130</v>
      </c>
      <c r="D54" s="115">
        <f>Summary!C11</f>
        <v>30</v>
      </c>
      <c r="E54" s="281"/>
      <c r="F54" s="7" t="s">
        <v>106</v>
      </c>
      <c r="G54" s="2"/>
      <c r="H54" s="2"/>
      <c r="I54" s="2"/>
      <c r="J54" s="2"/>
      <c r="K54" s="2"/>
      <c r="L54" s="2"/>
      <c r="M54" s="2"/>
      <c r="N54" s="7"/>
      <c r="O54" s="2"/>
      <c r="P54" s="2"/>
      <c r="Q54" s="2"/>
      <c r="R54" s="3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177"/>
      <c r="AF54" s="177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4"/>
      <c r="BA54" s="2"/>
      <c r="BB54" s="2"/>
      <c r="BC54" s="2"/>
      <c r="BD54" s="2"/>
      <c r="BE54" s="2"/>
      <c r="BF54" s="97"/>
      <c r="BG54" s="177"/>
      <c r="BH54" s="177"/>
      <c r="BI54" s="177"/>
      <c r="BJ54" s="37"/>
      <c r="BK54" s="37"/>
      <c r="BL54" s="37"/>
      <c r="BM54" s="37"/>
      <c r="BN54" s="37"/>
      <c r="BO54" s="37"/>
      <c r="BP54" s="37"/>
      <c r="BQ54" s="37"/>
      <c r="BR54" s="4"/>
      <c r="BS54" s="4"/>
      <c r="BT54" s="4"/>
      <c r="BU54" s="4"/>
      <c r="BV54" s="37"/>
      <c r="BW54" s="4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5"/>
      <c r="CK54" s="2"/>
      <c r="CL54" s="2"/>
    </row>
    <row r="55" spans="1:90" ht="12.75" customHeight="1" thickBot="1">
      <c r="A55" s="1"/>
      <c r="B55" s="1"/>
      <c r="C55" s="1" t="s">
        <v>133</v>
      </c>
      <c r="D55" s="115">
        <f>Summary!C12</f>
        <v>3</v>
      </c>
      <c r="E55" s="281"/>
      <c r="F55" s="7"/>
      <c r="G55" s="2"/>
      <c r="H55" s="2"/>
      <c r="I55" s="2"/>
      <c r="J55" s="2"/>
      <c r="K55" s="2"/>
      <c r="L55" s="2"/>
      <c r="M55" s="2"/>
      <c r="N55" s="7"/>
      <c r="O55" s="2"/>
      <c r="P55" s="2"/>
      <c r="Q55" s="2"/>
      <c r="R55" s="3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177"/>
      <c r="AF55" s="177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4"/>
      <c r="BA55" s="2"/>
      <c r="BB55" s="2"/>
      <c r="BC55" s="2"/>
      <c r="BD55" s="2"/>
      <c r="BE55" s="2"/>
      <c r="BF55" s="97"/>
      <c r="BG55" s="177"/>
      <c r="BH55" s="177"/>
      <c r="BI55" s="177"/>
      <c r="BJ55" s="37"/>
      <c r="BK55" s="37"/>
      <c r="BL55" s="37"/>
      <c r="BM55" s="37"/>
      <c r="BN55" s="37"/>
      <c r="BO55" s="37"/>
      <c r="BP55" s="37"/>
      <c r="BQ55" s="37"/>
      <c r="BR55" s="4"/>
      <c r="BS55" s="4"/>
      <c r="BT55" s="4"/>
      <c r="BU55" s="4"/>
      <c r="BV55" s="37"/>
      <c r="BW55" s="4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5"/>
      <c r="CK55" s="2"/>
      <c r="CL55" s="2"/>
    </row>
    <row r="56" spans="1:90" ht="12.75" customHeight="1" thickBot="1">
      <c r="A56" s="1"/>
      <c r="B56" s="1"/>
      <c r="C56" s="17" t="s">
        <v>135</v>
      </c>
      <c r="D56" s="115">
        <f>Summary!C13</f>
        <v>20</v>
      </c>
      <c r="E56" s="281"/>
      <c r="F56" s="7" t="s">
        <v>136</v>
      </c>
      <c r="G56" s="2"/>
      <c r="H56" s="2"/>
      <c r="I56" s="2"/>
      <c r="J56" s="2"/>
      <c r="K56" s="2"/>
      <c r="L56" s="2"/>
      <c r="M56" s="2"/>
      <c r="N56" s="7"/>
      <c r="O56" s="2"/>
      <c r="P56" s="2"/>
      <c r="Q56" s="2"/>
      <c r="R56" s="3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177"/>
      <c r="AF56" s="177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4"/>
      <c r="BA56" s="2"/>
      <c r="BB56" s="2"/>
      <c r="BC56" s="2"/>
      <c r="BD56" s="2"/>
      <c r="BE56" s="2"/>
      <c r="BF56" s="97"/>
      <c r="BG56" s="177"/>
      <c r="BH56" s="177"/>
      <c r="BI56" s="177"/>
      <c r="BJ56" s="37"/>
      <c r="BK56" s="37"/>
      <c r="BL56" s="37"/>
      <c r="BM56" s="37"/>
      <c r="BN56" s="37"/>
      <c r="BO56" s="37"/>
      <c r="BP56" s="37"/>
      <c r="BQ56" s="37"/>
      <c r="BR56" s="4"/>
      <c r="BS56" s="4"/>
      <c r="BT56" s="4"/>
      <c r="BU56" s="4"/>
      <c r="BV56" s="37"/>
      <c r="BW56" s="4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5"/>
      <c r="CK56" s="2"/>
      <c r="CL56" s="2"/>
    </row>
    <row r="57" spans="1:90" ht="12.75" customHeight="1" thickBot="1">
      <c r="A57" s="1"/>
      <c r="B57" s="1"/>
      <c r="C57" s="17" t="s">
        <v>137</v>
      </c>
      <c r="D57" s="119">
        <f>Summary!C14</f>
        <v>1</v>
      </c>
      <c r="E57" s="282"/>
      <c r="F57" s="9" t="s">
        <v>103</v>
      </c>
      <c r="G57" s="2"/>
      <c r="H57" s="2"/>
      <c r="I57" s="2"/>
      <c r="J57" s="2"/>
      <c r="K57" s="2"/>
      <c r="L57" s="2"/>
      <c r="M57" s="2"/>
      <c r="N57" s="9"/>
      <c r="O57" s="2"/>
      <c r="P57" s="2"/>
      <c r="Q57" s="2"/>
      <c r="R57" s="3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177"/>
      <c r="AF57" s="177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4"/>
      <c r="BA57" s="2"/>
      <c r="BB57" s="2"/>
      <c r="BC57" s="2"/>
      <c r="BD57" s="2"/>
      <c r="BE57" s="2"/>
      <c r="BF57" s="97"/>
      <c r="BG57" s="177"/>
      <c r="BH57" s="177"/>
      <c r="BI57" s="177"/>
      <c r="BJ57" s="37"/>
      <c r="BK57" s="37"/>
      <c r="BL57" s="37"/>
      <c r="BM57" s="37"/>
      <c r="BN57" s="37"/>
      <c r="BO57" s="37"/>
      <c r="BP57" s="37"/>
      <c r="BQ57" s="37"/>
      <c r="BR57" s="4"/>
      <c r="BS57" s="4"/>
      <c r="BT57" s="4"/>
      <c r="BU57" s="4"/>
      <c r="BV57" s="37"/>
      <c r="BW57" s="4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5"/>
      <c r="CK57" s="2"/>
      <c r="CL57" s="2"/>
    </row>
    <row r="58" spans="1:90" ht="12.75" customHeight="1" thickBot="1">
      <c r="A58" s="1"/>
      <c r="B58" s="1"/>
      <c r="C58" s="17" t="s">
        <v>268</v>
      </c>
      <c r="D58" s="198">
        <f>Summary!C23</f>
        <v>120</v>
      </c>
      <c r="E58" s="283"/>
      <c r="F58" s="7" t="s">
        <v>269</v>
      </c>
      <c r="G58" s="2"/>
      <c r="H58" s="2"/>
      <c r="I58" s="2"/>
      <c r="J58" s="2"/>
      <c r="K58" s="2"/>
      <c r="L58" s="2"/>
      <c r="M58" s="2"/>
      <c r="N58" s="7"/>
      <c r="O58" s="2"/>
      <c r="P58" s="2"/>
      <c r="Q58" s="2"/>
      <c r="R58" s="3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177"/>
      <c r="AF58" s="177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4"/>
      <c r="BA58" s="2"/>
      <c r="BB58" s="2"/>
      <c r="BC58" s="2"/>
      <c r="BD58" s="2"/>
      <c r="BE58" s="2"/>
      <c r="BF58" s="97"/>
      <c r="BG58" s="177"/>
      <c r="BH58" s="177"/>
      <c r="BI58" s="177"/>
      <c r="BJ58" s="37"/>
      <c r="BK58" s="37"/>
      <c r="BL58" s="37"/>
      <c r="BM58" s="37"/>
      <c r="BN58" s="37"/>
      <c r="BO58" s="37"/>
      <c r="BP58" s="37"/>
      <c r="BQ58" s="37"/>
      <c r="BR58" s="4"/>
      <c r="BS58" s="4"/>
      <c r="BT58" s="4"/>
      <c r="BU58" s="4"/>
      <c r="BV58" s="37"/>
      <c r="BW58" s="4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5"/>
      <c r="CK58" s="2"/>
      <c r="CL58" s="2"/>
    </row>
    <row r="59" spans="1:90" ht="12.75" customHeight="1" thickBot="1">
      <c r="A59" s="1"/>
      <c r="B59" s="1"/>
      <c r="C59" s="17" t="s">
        <v>140</v>
      </c>
      <c r="D59" s="115">
        <f>Summary!C15</f>
        <v>35</v>
      </c>
      <c r="E59" s="281"/>
      <c r="F59" s="7" t="s">
        <v>86</v>
      </c>
      <c r="G59" s="2"/>
      <c r="H59" s="2"/>
      <c r="I59" s="2"/>
      <c r="J59" s="2"/>
      <c r="K59" s="2"/>
      <c r="L59" s="2"/>
      <c r="M59" s="2"/>
      <c r="N59" s="7"/>
      <c r="O59" s="2"/>
      <c r="P59" s="2"/>
      <c r="Q59" s="2"/>
      <c r="R59" s="3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177"/>
      <c r="AF59" s="177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4"/>
      <c r="BA59" s="2"/>
      <c r="BB59" s="2"/>
      <c r="BC59" s="2"/>
      <c r="BD59" s="2"/>
      <c r="BE59" s="2"/>
      <c r="BF59" s="97"/>
      <c r="BG59" s="177"/>
      <c r="BH59" s="177"/>
      <c r="BI59" s="177"/>
      <c r="BJ59" s="37"/>
      <c r="BK59" s="37"/>
      <c r="BL59" s="37"/>
      <c r="BM59" s="37"/>
      <c r="BN59" s="37"/>
      <c r="BO59" s="37"/>
      <c r="BP59" s="37"/>
      <c r="BQ59" s="37"/>
      <c r="BR59" s="4"/>
      <c r="BS59" s="4"/>
      <c r="BT59" s="4"/>
      <c r="BU59" s="4"/>
      <c r="BV59" s="37"/>
      <c r="BW59" s="4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5"/>
      <c r="CK59" s="2"/>
      <c r="CL59" s="2"/>
    </row>
    <row r="60" spans="1:90" ht="12.75" customHeight="1" thickBot="1">
      <c r="A60" s="1"/>
      <c r="B60" s="1"/>
      <c r="C60" s="17" t="s">
        <v>142</v>
      </c>
      <c r="D60" s="115">
        <f>Summary!C16</f>
        <v>20</v>
      </c>
      <c r="E60" s="281"/>
      <c r="F60" s="7" t="s">
        <v>86</v>
      </c>
      <c r="G60" s="2"/>
      <c r="H60" s="2"/>
      <c r="I60" s="2"/>
      <c r="J60" s="2"/>
      <c r="K60" s="2"/>
      <c r="L60" s="2"/>
      <c r="M60" s="2"/>
      <c r="N60" s="7"/>
      <c r="O60" s="2"/>
      <c r="P60" s="2"/>
      <c r="Q60" s="2"/>
      <c r="R60" s="3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177"/>
      <c r="AF60" s="177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4"/>
      <c r="BA60" s="2"/>
      <c r="BB60" s="2"/>
      <c r="BC60" s="2"/>
      <c r="BD60" s="2"/>
      <c r="BE60" s="2"/>
      <c r="BF60" s="97"/>
      <c r="BG60" s="177"/>
      <c r="BH60" s="177"/>
      <c r="BI60" s="177"/>
      <c r="BJ60" s="37"/>
      <c r="BK60" s="37"/>
      <c r="BL60" s="37"/>
      <c r="BM60" s="37"/>
      <c r="BN60" s="37"/>
      <c r="BO60" s="37"/>
      <c r="BP60" s="37"/>
      <c r="BQ60" s="37"/>
      <c r="BR60" s="4"/>
      <c r="BS60" s="4"/>
      <c r="BT60" s="4"/>
      <c r="BU60" s="4"/>
      <c r="BV60" s="37"/>
      <c r="BW60" s="4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5"/>
      <c r="CK60" s="2"/>
      <c r="CL60" s="2"/>
    </row>
    <row r="61" spans="1:90" ht="12.75" customHeight="1" thickBot="1">
      <c r="A61" s="1"/>
      <c r="B61" s="1"/>
      <c r="C61" s="17" t="s">
        <v>143</v>
      </c>
      <c r="D61" s="115">
        <f>Summary!C17</f>
        <v>40</v>
      </c>
      <c r="E61" s="281"/>
      <c r="F61" s="7" t="s">
        <v>106</v>
      </c>
      <c r="G61" s="2"/>
      <c r="H61" s="2"/>
      <c r="I61" s="2"/>
      <c r="J61" s="2"/>
      <c r="K61" s="2"/>
      <c r="L61" s="2"/>
      <c r="M61" s="2"/>
      <c r="N61" s="7"/>
      <c r="O61" s="2"/>
      <c r="P61" s="2"/>
      <c r="Q61" s="2"/>
      <c r="R61" s="3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177"/>
      <c r="AF61" s="177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4"/>
      <c r="BA61" s="2"/>
      <c r="BB61" s="2"/>
      <c r="BC61" s="2"/>
      <c r="BD61" s="2"/>
      <c r="BE61" s="2"/>
      <c r="BF61" s="97"/>
      <c r="BG61" s="177"/>
      <c r="BH61" s="177"/>
      <c r="BI61" s="177"/>
      <c r="BJ61" s="37"/>
      <c r="BK61" s="37"/>
      <c r="BL61" s="37"/>
      <c r="BM61" s="37"/>
      <c r="BN61" s="37"/>
      <c r="BO61" s="37"/>
      <c r="BP61" s="37"/>
      <c r="BQ61" s="37"/>
      <c r="BR61" s="4"/>
      <c r="BS61" s="4"/>
      <c r="BT61" s="4"/>
      <c r="BU61" s="4"/>
      <c r="BV61" s="37"/>
      <c r="BW61" s="4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5"/>
      <c r="CK61" s="2"/>
      <c r="CL61" s="2"/>
    </row>
    <row r="62" spans="1:90" ht="12.75" customHeight="1" thickBot="1">
      <c r="A62" s="1"/>
      <c r="B62" s="1"/>
      <c r="C62" s="1" t="s">
        <v>275</v>
      </c>
      <c r="D62" s="115">
        <f>Summary!C24</f>
        <v>25</v>
      </c>
      <c r="E62" s="281"/>
      <c r="F62" s="9" t="s">
        <v>106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177"/>
      <c r="AF62" s="177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4"/>
      <c r="BA62" s="2"/>
      <c r="BB62" s="2"/>
      <c r="BC62" s="2"/>
      <c r="BD62" s="2"/>
      <c r="BE62" s="2"/>
      <c r="BF62" s="97"/>
      <c r="BG62" s="177"/>
      <c r="BH62" s="177"/>
      <c r="BI62" s="177"/>
      <c r="BJ62" s="37"/>
      <c r="BK62" s="37"/>
      <c r="BL62" s="37"/>
      <c r="BM62" s="37"/>
      <c r="BN62" s="37"/>
      <c r="BO62" s="37"/>
      <c r="BP62" s="37"/>
      <c r="BQ62" s="37"/>
      <c r="BR62" s="4"/>
      <c r="BS62" s="4"/>
      <c r="BT62" s="4"/>
      <c r="BU62" s="4"/>
      <c r="BV62" s="37"/>
      <c r="BW62" s="4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5"/>
      <c r="CK62" s="2"/>
      <c r="CL62" s="2"/>
    </row>
    <row r="63" spans="1:90" s="145" customFormat="1" ht="12.75" customHeight="1" thickBot="1">
      <c r="A63" s="103"/>
      <c r="B63" s="103"/>
      <c r="C63" s="103" t="s">
        <v>280</v>
      </c>
      <c r="D63" s="115">
        <f>Summary!C25</f>
        <v>0</v>
      </c>
      <c r="E63" s="281"/>
      <c r="F63" s="9" t="s">
        <v>277</v>
      </c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22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37"/>
      <c r="BA63" s="177"/>
      <c r="BB63" s="177"/>
      <c r="BC63" s="177"/>
      <c r="BD63" s="177"/>
      <c r="BE63" s="177"/>
      <c r="BF63" s="177"/>
      <c r="BG63" s="177"/>
      <c r="BH63" s="177"/>
      <c r="BI63" s="17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177"/>
      <c r="BY63" s="177"/>
      <c r="BZ63" s="177"/>
      <c r="CA63" s="177"/>
      <c r="CB63" s="177"/>
      <c r="CC63" s="177"/>
      <c r="CD63" s="177"/>
      <c r="CE63" s="177"/>
      <c r="CF63" s="177"/>
      <c r="CG63" s="177"/>
      <c r="CH63" s="177"/>
      <c r="CI63" s="177"/>
      <c r="CJ63" s="43"/>
      <c r="CK63" s="177"/>
      <c r="CL63" s="177"/>
    </row>
    <row r="64" spans="1:90" ht="12.75" customHeight="1">
      <c r="A64" s="1"/>
      <c r="B64" s="1"/>
      <c r="C64" s="17" t="s">
        <v>217</v>
      </c>
      <c r="D64" s="8">
        <v>12</v>
      </c>
      <c r="E64" s="185"/>
      <c r="F64" s="9" t="s">
        <v>69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177"/>
      <c r="AF64" s="177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4"/>
      <c r="BA64" s="2"/>
      <c r="BB64" s="2"/>
      <c r="BC64" s="2"/>
      <c r="BD64" s="2"/>
      <c r="BE64" s="2"/>
      <c r="BF64" s="97"/>
      <c r="BG64" s="177"/>
      <c r="BH64" s="177"/>
      <c r="BI64" s="177"/>
      <c r="BJ64" s="37"/>
      <c r="BK64" s="37"/>
      <c r="BL64" s="37"/>
      <c r="BM64" s="37"/>
      <c r="BN64" s="37"/>
      <c r="BO64" s="37"/>
      <c r="BP64" s="37"/>
      <c r="BQ64" s="37"/>
      <c r="BR64" s="4"/>
      <c r="BS64" s="4"/>
      <c r="BT64" s="4"/>
      <c r="BU64" s="4"/>
      <c r="BV64" s="37"/>
      <c r="BW64" s="4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5"/>
      <c r="CK64" s="2"/>
      <c r="CL64" s="2"/>
    </row>
    <row r="65" spans="1:90" ht="12.75" customHeight="1">
      <c r="A65" s="1"/>
      <c r="B65" s="1"/>
      <c r="C65" s="17" t="s">
        <v>218</v>
      </c>
      <c r="D65" s="8">
        <f>Summary!C26</f>
        <v>1</v>
      </c>
      <c r="E65" s="185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177"/>
      <c r="AF65" s="177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4"/>
      <c r="BA65" s="2"/>
      <c r="BB65" s="2"/>
      <c r="BC65" s="2"/>
      <c r="BD65" s="2"/>
      <c r="BE65" s="2"/>
      <c r="BF65" s="97"/>
      <c r="BG65" s="177"/>
      <c r="BH65" s="177"/>
      <c r="BI65" s="177"/>
      <c r="BJ65" s="37"/>
      <c r="BK65" s="37"/>
      <c r="BL65" s="37"/>
      <c r="BM65" s="37"/>
      <c r="BN65" s="37"/>
      <c r="BO65" s="37"/>
      <c r="BP65" s="37"/>
      <c r="BQ65" s="37"/>
      <c r="BR65" s="4"/>
      <c r="BS65" s="4"/>
      <c r="BT65" s="4"/>
      <c r="BU65" s="4"/>
      <c r="BV65" s="37"/>
      <c r="BW65" s="4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5"/>
      <c r="CK65" s="2"/>
      <c r="CL65" s="2"/>
    </row>
    <row r="66" spans="1:90" ht="12.75" customHeight="1">
      <c r="A66" s="1"/>
      <c r="B66" s="1"/>
      <c r="C66" s="17"/>
      <c r="D66" s="8"/>
      <c r="E66" s="18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177"/>
      <c r="AF66" s="177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4"/>
      <c r="BA66" s="2"/>
      <c r="BB66" s="2"/>
      <c r="BC66" s="2"/>
      <c r="BD66" s="2"/>
      <c r="BE66" s="2"/>
      <c r="BF66" s="97"/>
      <c r="BG66" s="177"/>
      <c r="BH66" s="177"/>
      <c r="BI66" s="177"/>
      <c r="BJ66" s="37"/>
      <c r="BK66" s="37"/>
      <c r="BL66" s="37"/>
      <c r="BM66" s="37"/>
      <c r="BN66" s="37"/>
      <c r="BO66" s="37"/>
      <c r="BP66" s="37"/>
      <c r="BQ66" s="37"/>
      <c r="BR66" s="4"/>
      <c r="BS66" s="4"/>
      <c r="BT66" s="4"/>
      <c r="BU66" s="4"/>
      <c r="BV66" s="37"/>
      <c r="BW66" s="4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5"/>
      <c r="CK66" s="2"/>
      <c r="CL66" s="2"/>
    </row>
    <row r="67" spans="1:90" ht="12.75" customHeight="1">
      <c r="A67" s="1"/>
      <c r="B67" s="1"/>
      <c r="C67" s="1"/>
      <c r="D67" s="2"/>
      <c r="E67" s="18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177"/>
      <c r="AF67" s="177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4"/>
      <c r="BA67" s="2"/>
      <c r="BB67" s="2"/>
      <c r="BC67" s="2"/>
      <c r="BD67" s="2"/>
      <c r="BE67" s="2"/>
      <c r="BF67" s="97"/>
      <c r="BG67" s="177"/>
      <c r="BH67" s="177"/>
      <c r="BI67" s="177"/>
      <c r="BJ67" s="37"/>
      <c r="BK67" s="37"/>
      <c r="BL67" s="37"/>
      <c r="BM67" s="37"/>
      <c r="BN67" s="37"/>
      <c r="BO67" s="37"/>
      <c r="BP67" s="37"/>
      <c r="BQ67" s="37"/>
      <c r="BR67" s="4"/>
      <c r="BS67" s="4"/>
      <c r="BT67" s="4"/>
      <c r="BU67" s="4"/>
      <c r="BV67" s="37"/>
      <c r="BW67" s="4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5"/>
      <c r="CK67" s="2"/>
      <c r="CL67" s="2"/>
    </row>
    <row r="68" spans="1:90" ht="12.75" customHeight="1">
      <c r="A68" s="1"/>
      <c r="B68" s="1"/>
      <c r="C68" s="1"/>
      <c r="D68" s="2"/>
      <c r="E68" s="18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177"/>
      <c r="AF68" s="177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4"/>
      <c r="BA68" s="2"/>
      <c r="BB68" s="2"/>
      <c r="BC68" s="2"/>
      <c r="BD68" s="2"/>
      <c r="BE68" s="2"/>
      <c r="BF68" s="97"/>
      <c r="BG68" s="177"/>
      <c r="BH68" s="177"/>
      <c r="BI68" s="177"/>
      <c r="BJ68" s="37"/>
      <c r="BK68" s="37"/>
      <c r="BL68" s="37"/>
      <c r="BM68" s="37"/>
      <c r="BN68" s="37"/>
      <c r="BO68" s="37"/>
      <c r="BP68" s="37"/>
      <c r="BQ68" s="37"/>
      <c r="BR68" s="4"/>
      <c r="BS68" s="4"/>
      <c r="BT68" s="4"/>
      <c r="BU68" s="4"/>
      <c r="BV68" s="37"/>
      <c r="BW68" s="4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5"/>
      <c r="CK68" s="2"/>
      <c r="CL68" s="2"/>
    </row>
    <row r="69" spans="1:90" ht="12.75" customHeight="1">
      <c r="A69" s="1"/>
      <c r="B69" s="1"/>
      <c r="C69" s="1"/>
      <c r="D69" s="2"/>
      <c r="E69" s="185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177"/>
      <c r="AF69" s="177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4"/>
      <c r="BA69" s="2"/>
      <c r="BB69" s="2"/>
      <c r="BC69" s="2"/>
      <c r="BD69" s="2"/>
      <c r="BE69" s="2"/>
      <c r="BF69" s="97"/>
      <c r="BG69" s="177"/>
      <c r="BH69" s="177"/>
      <c r="BI69" s="177"/>
      <c r="BJ69" s="37"/>
      <c r="BK69" s="37"/>
      <c r="BL69" s="37"/>
      <c r="BM69" s="37"/>
      <c r="BN69" s="37"/>
      <c r="BO69" s="37"/>
      <c r="BP69" s="37"/>
      <c r="BQ69" s="37"/>
      <c r="BR69" s="4"/>
      <c r="BS69" s="4"/>
      <c r="BT69" s="4"/>
      <c r="BU69" s="4"/>
      <c r="BV69" s="37"/>
      <c r="BW69" s="4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5"/>
      <c r="CK69" s="2"/>
      <c r="CL69" s="2"/>
    </row>
    <row r="70" spans="1:90" ht="12.75" customHeight="1">
      <c r="A70" s="1"/>
      <c r="B70" s="1"/>
      <c r="C70" s="1"/>
      <c r="D70" s="2"/>
      <c r="E70" s="185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177"/>
      <c r="AF70" s="177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4"/>
      <c r="BA70" s="2"/>
      <c r="BB70" s="2"/>
      <c r="BC70" s="2"/>
      <c r="BD70" s="2"/>
      <c r="BE70" s="2"/>
      <c r="BF70" s="97"/>
      <c r="BG70" s="177"/>
      <c r="BH70" s="177"/>
      <c r="BI70" s="177"/>
      <c r="BJ70" s="37"/>
      <c r="BK70" s="37"/>
      <c r="BL70" s="37"/>
      <c r="BM70" s="37"/>
      <c r="BN70" s="37"/>
      <c r="BO70" s="37"/>
      <c r="BP70" s="37"/>
      <c r="BQ70" s="37"/>
      <c r="BR70" s="4"/>
      <c r="BS70" s="4"/>
      <c r="BT70" s="4"/>
      <c r="BU70" s="4"/>
      <c r="BV70" s="37"/>
      <c r="BW70" s="4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5"/>
      <c r="CK70" s="2"/>
      <c r="CL70" s="2"/>
    </row>
    <row r="71" spans="1:90" ht="12.75" customHeight="1">
      <c r="A71" s="1"/>
      <c r="B71" s="1"/>
      <c r="C71" s="1"/>
      <c r="D71" s="2"/>
      <c r="E71" s="185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177"/>
      <c r="AF71" s="177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4"/>
      <c r="BA71" s="2"/>
      <c r="BB71" s="2"/>
      <c r="BC71" s="2"/>
      <c r="BD71" s="2"/>
      <c r="BE71" s="2"/>
      <c r="BF71" s="97"/>
      <c r="BG71" s="177"/>
      <c r="BH71" s="177"/>
      <c r="BI71" s="177"/>
      <c r="BJ71" s="37"/>
      <c r="BK71" s="37"/>
      <c r="BL71" s="37"/>
      <c r="BM71" s="37"/>
      <c r="BN71" s="37"/>
      <c r="BO71" s="37"/>
      <c r="BP71" s="37"/>
      <c r="BQ71" s="37"/>
      <c r="BR71" s="4"/>
      <c r="BS71" s="4"/>
      <c r="BT71" s="4"/>
      <c r="BU71" s="4"/>
      <c r="BV71" s="37"/>
      <c r="BW71" s="4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5"/>
      <c r="CK71" s="2"/>
      <c r="CL71" s="2"/>
    </row>
    <row r="72" spans="1:90" ht="12.75" customHeight="1">
      <c r="A72" s="1"/>
      <c r="B72" s="1"/>
      <c r="C72" s="120" t="s">
        <v>219</v>
      </c>
      <c r="D72" s="2"/>
      <c r="E72" s="185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177"/>
      <c r="AF72" s="177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4"/>
      <c r="BA72" s="2"/>
      <c r="BB72" s="2"/>
      <c r="BC72" s="2"/>
      <c r="BD72" s="2"/>
      <c r="BE72" s="2"/>
      <c r="BF72" s="97"/>
      <c r="BG72" s="177"/>
      <c r="BH72" s="177"/>
      <c r="BI72" s="177"/>
      <c r="BJ72" s="37"/>
      <c r="BK72" s="37"/>
      <c r="BL72" s="37"/>
      <c r="BM72" s="37"/>
      <c r="BN72" s="37"/>
      <c r="BO72" s="37"/>
      <c r="BP72" s="37"/>
      <c r="BQ72" s="37"/>
      <c r="BR72" s="4"/>
      <c r="BS72" s="4"/>
      <c r="BT72" s="4"/>
      <c r="BU72" s="4"/>
      <c r="BV72" s="37"/>
      <c r="BW72" s="4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5"/>
      <c r="CK72" s="2"/>
      <c r="CL72" s="2"/>
    </row>
    <row r="73" spans="1:90" ht="12.75" customHeight="1">
      <c r="A73" s="1"/>
      <c r="B73" s="1"/>
      <c r="C73" s="17" t="s">
        <v>220</v>
      </c>
      <c r="D73" s="8" t="s">
        <v>221</v>
      </c>
      <c r="E73" s="185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177"/>
      <c r="AF73" s="177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4"/>
      <c r="BA73" s="2"/>
      <c r="BB73" s="2"/>
      <c r="BC73" s="2"/>
      <c r="BD73" s="2"/>
      <c r="BE73" s="2"/>
      <c r="BF73" s="97"/>
      <c r="BG73" s="177"/>
      <c r="BH73" s="177"/>
      <c r="BI73" s="177"/>
      <c r="BJ73" s="37"/>
      <c r="BK73" s="37"/>
      <c r="BL73" s="37"/>
      <c r="BM73" s="37"/>
      <c r="BN73" s="37"/>
      <c r="BO73" s="37"/>
      <c r="BP73" s="37"/>
      <c r="BQ73" s="37"/>
      <c r="BR73" s="4"/>
      <c r="BS73" s="4"/>
      <c r="BT73" s="4"/>
      <c r="BU73" s="4"/>
      <c r="BV73" s="37"/>
      <c r="BW73" s="4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5"/>
      <c r="CK73" s="2"/>
      <c r="CL73" s="2"/>
    </row>
    <row r="74" spans="1:90" ht="12.75" customHeight="1">
      <c r="A74" s="1"/>
      <c r="B74" s="1"/>
      <c r="C74" s="23" t="s">
        <v>222</v>
      </c>
      <c r="D74" s="44">
        <v>3</v>
      </c>
      <c r="E74" s="186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177"/>
      <c r="AF74" s="177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4"/>
      <c r="BA74" s="2"/>
      <c r="BB74" s="2"/>
      <c r="BC74" s="2"/>
      <c r="BD74" s="2"/>
      <c r="BE74" s="2"/>
      <c r="BF74" s="97"/>
      <c r="BG74" s="177"/>
      <c r="BH74" s="177"/>
      <c r="BI74" s="177"/>
      <c r="BJ74" s="37"/>
      <c r="BK74" s="37"/>
      <c r="BL74" s="37"/>
      <c r="BM74" s="37"/>
      <c r="BN74" s="37"/>
      <c r="BO74" s="37"/>
      <c r="BP74" s="37"/>
      <c r="BQ74" s="37"/>
      <c r="BR74" s="4"/>
      <c r="BS74" s="4"/>
      <c r="BT74" s="4"/>
      <c r="BU74" s="4"/>
      <c r="BV74" s="37"/>
      <c r="BW74" s="4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5"/>
      <c r="CK74" s="2"/>
      <c r="CL74" s="2"/>
    </row>
    <row r="75" spans="1:90" ht="12.75" customHeight="1">
      <c r="A75" s="1"/>
      <c r="B75" s="1"/>
      <c r="C75" s="23" t="s">
        <v>223</v>
      </c>
      <c r="D75" s="44">
        <v>25</v>
      </c>
      <c r="E75" s="186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177"/>
      <c r="AF75" s="177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4"/>
      <c r="BA75" s="2"/>
      <c r="BB75" s="2"/>
      <c r="BC75" s="2"/>
      <c r="BD75" s="2"/>
      <c r="BE75" s="2"/>
      <c r="BF75" s="97"/>
      <c r="BG75" s="177"/>
      <c r="BH75" s="177"/>
      <c r="BI75" s="177"/>
      <c r="BJ75" s="37"/>
      <c r="BK75" s="37"/>
      <c r="BL75" s="37"/>
      <c r="BM75" s="37"/>
      <c r="BN75" s="37"/>
      <c r="BO75" s="37"/>
      <c r="BP75" s="37"/>
      <c r="BQ75" s="37"/>
      <c r="BR75" s="4"/>
      <c r="BS75" s="4"/>
      <c r="BT75" s="4"/>
      <c r="BU75" s="4"/>
      <c r="BV75" s="37"/>
      <c r="BW75" s="4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5"/>
      <c r="CK75" s="2"/>
      <c r="CL75" s="2"/>
    </row>
    <row r="76" spans="1:90" ht="12.75" customHeight="1">
      <c r="A76" s="1"/>
      <c r="B76" s="1"/>
      <c r="C76" s="23" t="s">
        <v>224</v>
      </c>
      <c r="D76" s="44">
        <v>20</v>
      </c>
      <c r="E76" s="186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177"/>
      <c r="AF76" s="177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4"/>
      <c r="BA76" s="2"/>
      <c r="BB76" s="2"/>
      <c r="BC76" s="2"/>
      <c r="BD76" s="2"/>
      <c r="BE76" s="2"/>
      <c r="BF76" s="97"/>
      <c r="BG76" s="177"/>
      <c r="BH76" s="177"/>
      <c r="BI76" s="177"/>
      <c r="BJ76" s="37"/>
      <c r="BK76" s="37"/>
      <c r="BL76" s="37"/>
      <c r="BM76" s="37"/>
      <c r="BN76" s="37"/>
      <c r="BO76" s="37"/>
      <c r="BP76" s="37"/>
      <c r="BQ76" s="37"/>
      <c r="BR76" s="4"/>
      <c r="BS76" s="4"/>
      <c r="BT76" s="4"/>
      <c r="BU76" s="4"/>
      <c r="BV76" s="37"/>
      <c r="BW76" s="4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5"/>
      <c r="CK76" s="2"/>
      <c r="CL76" s="2"/>
    </row>
    <row r="77" spans="1:90" ht="12.75" customHeight="1">
      <c r="A77" s="1"/>
      <c r="B77" s="1"/>
      <c r="C77" s="24" t="s">
        <v>225</v>
      </c>
      <c r="D77" s="44">
        <v>60</v>
      </c>
      <c r="E77" s="186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177"/>
      <c r="AF77" s="177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4"/>
      <c r="BA77" s="2"/>
      <c r="BB77" s="2"/>
      <c r="BC77" s="2"/>
      <c r="BD77" s="2"/>
      <c r="BE77" s="2"/>
      <c r="BF77" s="97"/>
      <c r="BG77" s="177"/>
      <c r="BH77" s="177"/>
      <c r="BI77" s="177"/>
      <c r="BJ77" s="37"/>
      <c r="BK77" s="37"/>
      <c r="BL77" s="37"/>
      <c r="BM77" s="37"/>
      <c r="BN77" s="37"/>
      <c r="BO77" s="37"/>
      <c r="BP77" s="37"/>
      <c r="BQ77" s="37"/>
      <c r="BR77" s="4"/>
      <c r="BS77" s="4"/>
      <c r="BT77" s="4"/>
      <c r="BU77" s="4"/>
      <c r="BV77" s="37"/>
      <c r="BW77" s="4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5"/>
      <c r="CK77" s="2"/>
      <c r="CL77" s="2"/>
    </row>
    <row r="78" spans="1:90" ht="12.75" customHeight="1">
      <c r="A78" s="1"/>
      <c r="B78" s="1"/>
      <c r="C78" s="23" t="s">
        <v>226</v>
      </c>
      <c r="D78" s="44">
        <v>30</v>
      </c>
      <c r="E78" s="186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177"/>
      <c r="AF78" s="177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4"/>
      <c r="BA78" s="2"/>
      <c r="BB78" s="2"/>
      <c r="BC78" s="2"/>
      <c r="BD78" s="2"/>
      <c r="BE78" s="2"/>
      <c r="BF78" s="97"/>
      <c r="BG78" s="177"/>
      <c r="BH78" s="177"/>
      <c r="BI78" s="177"/>
      <c r="BJ78" s="37"/>
      <c r="BK78" s="37"/>
      <c r="BL78" s="37"/>
      <c r="BM78" s="37"/>
      <c r="BN78" s="37"/>
      <c r="BO78" s="37"/>
      <c r="BP78" s="37"/>
      <c r="BQ78" s="37"/>
      <c r="BR78" s="4"/>
      <c r="BS78" s="4"/>
      <c r="BT78" s="4"/>
      <c r="BU78" s="4"/>
      <c r="BV78" s="37"/>
      <c r="BW78" s="4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5"/>
      <c r="CK78" s="2"/>
      <c r="CL78" s="2"/>
    </row>
    <row r="79" spans="1:90" ht="12.75" customHeight="1">
      <c r="A79" s="1"/>
      <c r="B79" s="1"/>
      <c r="C79" s="23" t="s">
        <v>227</v>
      </c>
      <c r="D79" s="44">
        <v>13</v>
      </c>
      <c r="E79" s="186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177"/>
      <c r="AF79" s="177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4"/>
      <c r="BA79" s="2"/>
      <c r="BB79" s="2"/>
      <c r="BC79" s="2"/>
      <c r="BD79" s="2"/>
      <c r="BE79" s="2"/>
      <c r="BF79" s="97"/>
      <c r="BG79" s="177"/>
      <c r="BH79" s="177"/>
      <c r="BI79" s="177"/>
      <c r="BJ79" s="37"/>
      <c r="BK79" s="37"/>
      <c r="BL79" s="37"/>
      <c r="BM79" s="37"/>
      <c r="BN79" s="37"/>
      <c r="BO79" s="37"/>
      <c r="BP79" s="37"/>
      <c r="BQ79" s="37"/>
      <c r="BR79" s="4"/>
      <c r="BS79" s="4"/>
      <c r="BT79" s="4"/>
      <c r="BU79" s="4"/>
      <c r="BV79" s="37"/>
      <c r="BW79" s="4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5"/>
      <c r="CK79" s="2"/>
      <c r="CL79" s="2"/>
    </row>
    <row r="80" spans="1:90" ht="12.75" customHeight="1">
      <c r="A80" s="1"/>
      <c r="B80" s="1"/>
      <c r="C80" s="23" t="s">
        <v>228</v>
      </c>
      <c r="D80" s="44">
        <v>16</v>
      </c>
      <c r="E80" s="186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3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177"/>
      <c r="AF80" s="177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4"/>
      <c r="BA80" s="2"/>
      <c r="BB80" s="2"/>
      <c r="BC80" s="2"/>
      <c r="BD80" s="2"/>
      <c r="BE80" s="2"/>
      <c r="BF80" s="97"/>
      <c r="BG80" s="177"/>
      <c r="BH80" s="177"/>
      <c r="BI80" s="177"/>
      <c r="BJ80" s="37"/>
      <c r="BK80" s="37"/>
      <c r="BL80" s="37"/>
      <c r="BM80" s="37"/>
      <c r="BN80" s="37"/>
      <c r="BO80" s="37"/>
      <c r="BP80" s="37"/>
      <c r="BQ80" s="37"/>
      <c r="BR80" s="4"/>
      <c r="BS80" s="4"/>
      <c r="BT80" s="4"/>
      <c r="BU80" s="4"/>
      <c r="BV80" s="37"/>
      <c r="BW80" s="4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5"/>
      <c r="CK80" s="2"/>
      <c r="CL80" s="2"/>
    </row>
    <row r="81" spans="1:90" ht="12.75" customHeight="1">
      <c r="A81" s="1"/>
      <c r="B81" s="1"/>
      <c r="C81" s="23" t="s">
        <v>229</v>
      </c>
      <c r="D81" s="44">
        <v>10</v>
      </c>
      <c r="E81" s="186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177"/>
      <c r="AF81" s="177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4"/>
      <c r="BA81" s="2"/>
      <c r="BB81" s="2"/>
      <c r="BC81" s="2"/>
      <c r="BD81" s="2"/>
      <c r="BE81" s="2"/>
      <c r="BF81" s="97"/>
      <c r="BG81" s="177"/>
      <c r="BH81" s="177"/>
      <c r="BI81" s="177"/>
      <c r="BJ81" s="37"/>
      <c r="BK81" s="37"/>
      <c r="BL81" s="37"/>
      <c r="BM81" s="37"/>
      <c r="BN81" s="37"/>
      <c r="BO81" s="37"/>
      <c r="BP81" s="37"/>
      <c r="BQ81" s="37"/>
      <c r="BR81" s="4"/>
      <c r="BS81" s="4"/>
      <c r="BT81" s="4"/>
      <c r="BU81" s="4"/>
      <c r="BV81" s="37"/>
      <c r="BW81" s="4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5"/>
      <c r="CK81" s="2"/>
      <c r="CL81" s="2"/>
    </row>
    <row r="82" spans="1:90" ht="12.75" customHeight="1">
      <c r="A82" s="1"/>
      <c r="B82" s="1"/>
      <c r="C82" s="1"/>
      <c r="D82" s="2"/>
      <c r="E82" s="185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177"/>
      <c r="AF82" s="177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4"/>
      <c r="BA82" s="2"/>
      <c r="BB82" s="2"/>
      <c r="BC82" s="2"/>
      <c r="BD82" s="2"/>
      <c r="BE82" s="2"/>
      <c r="BF82" s="97"/>
      <c r="BG82" s="177"/>
      <c r="BH82" s="177"/>
      <c r="BI82" s="177"/>
      <c r="BJ82" s="37"/>
      <c r="BK82" s="37"/>
      <c r="BL82" s="37"/>
      <c r="BM82" s="37"/>
      <c r="BN82" s="37"/>
      <c r="BO82" s="37"/>
      <c r="BP82" s="37"/>
      <c r="BQ82" s="37"/>
      <c r="BR82" s="4"/>
      <c r="BS82" s="4"/>
      <c r="BT82" s="4"/>
      <c r="BU82" s="4"/>
      <c r="BV82" s="37"/>
      <c r="BW82" s="4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5"/>
      <c r="CK82" s="2"/>
      <c r="CL82" s="2"/>
    </row>
    <row r="83" spans="1:90" ht="12.75" customHeight="1">
      <c r="A83" s="1"/>
      <c r="B83" s="1"/>
      <c r="C83" s="1"/>
      <c r="D83" s="2"/>
      <c r="E83" s="185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177"/>
      <c r="AF83" s="177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4"/>
      <c r="BA83" s="2"/>
      <c r="BB83" s="2"/>
      <c r="BC83" s="2"/>
      <c r="BD83" s="2"/>
      <c r="BE83" s="2"/>
      <c r="BF83" s="97"/>
      <c r="BG83" s="177"/>
      <c r="BH83" s="177"/>
      <c r="BI83" s="177"/>
      <c r="BJ83" s="37"/>
      <c r="BK83" s="37"/>
      <c r="BL83" s="37"/>
      <c r="BM83" s="37"/>
      <c r="BN83" s="37"/>
      <c r="BO83" s="37"/>
      <c r="BP83" s="37"/>
      <c r="BQ83" s="37"/>
      <c r="BR83" s="4"/>
      <c r="BS83" s="4"/>
      <c r="BT83" s="4"/>
      <c r="BU83" s="4"/>
      <c r="BV83" s="37"/>
      <c r="BW83" s="4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5"/>
      <c r="CK83" s="2"/>
      <c r="CL83" s="2"/>
    </row>
    <row r="84" spans="1:90" ht="12.75" customHeight="1">
      <c r="A84" s="1"/>
      <c r="B84" s="1"/>
      <c r="C84" s="1"/>
      <c r="D84" s="2"/>
      <c r="E84" s="185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177"/>
      <c r="AF84" s="177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4"/>
      <c r="BA84" s="2"/>
      <c r="BB84" s="2"/>
      <c r="BC84" s="2"/>
      <c r="BD84" s="2"/>
      <c r="BE84" s="2"/>
      <c r="BF84" s="97"/>
      <c r="BG84" s="177"/>
      <c r="BH84" s="177"/>
      <c r="BI84" s="177"/>
      <c r="BJ84" s="37"/>
      <c r="BK84" s="37"/>
      <c r="BL84" s="37"/>
      <c r="BM84" s="37"/>
      <c r="BN84" s="37"/>
      <c r="BO84" s="37"/>
      <c r="BP84" s="37"/>
      <c r="BQ84" s="37"/>
      <c r="BR84" s="4"/>
      <c r="BS84" s="4"/>
      <c r="BT84" s="4"/>
      <c r="BU84" s="4"/>
      <c r="BV84" s="37"/>
      <c r="BW84" s="4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5"/>
      <c r="CK84" s="2"/>
      <c r="CL84" s="2"/>
    </row>
    <row r="85" spans="1:90" ht="12.75" customHeight="1">
      <c r="A85" s="1"/>
      <c r="B85" s="1"/>
      <c r="C85" s="1"/>
      <c r="D85" s="2"/>
      <c r="E85" s="185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177"/>
      <c r="AF85" s="177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4"/>
      <c r="BA85" s="2"/>
      <c r="BB85" s="2"/>
      <c r="BC85" s="2"/>
      <c r="BD85" s="2"/>
      <c r="BE85" s="2"/>
      <c r="BF85" s="97"/>
      <c r="BG85" s="177"/>
      <c r="BH85" s="177"/>
      <c r="BI85" s="177"/>
      <c r="BJ85" s="37"/>
      <c r="BK85" s="37"/>
      <c r="BL85" s="37"/>
      <c r="BM85" s="37"/>
      <c r="BN85" s="37"/>
      <c r="BO85" s="37"/>
      <c r="BP85" s="37"/>
      <c r="BQ85" s="37"/>
      <c r="BR85" s="4"/>
      <c r="BS85" s="4"/>
      <c r="BT85" s="4"/>
      <c r="BU85" s="4"/>
      <c r="BV85" s="37"/>
      <c r="BW85" s="4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5"/>
      <c r="CK85" s="2"/>
      <c r="CL85" s="2"/>
    </row>
    <row r="86" spans="1:90" ht="12.75" customHeight="1">
      <c r="A86" s="1"/>
      <c r="B86" s="1"/>
      <c r="C86" s="1"/>
      <c r="D86" s="2"/>
      <c r="E86" s="185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177"/>
      <c r="AF86" s="177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4"/>
      <c r="BA86" s="2"/>
      <c r="BB86" s="2"/>
      <c r="BC86" s="2"/>
      <c r="BD86" s="2"/>
      <c r="BE86" s="2"/>
      <c r="BF86" s="97"/>
      <c r="BG86" s="177"/>
      <c r="BH86" s="177"/>
      <c r="BI86" s="177"/>
      <c r="BJ86" s="37"/>
      <c r="BK86" s="37"/>
      <c r="BL86" s="37"/>
      <c r="BM86" s="37"/>
      <c r="BN86" s="37"/>
      <c r="BO86" s="37"/>
      <c r="BP86" s="37"/>
      <c r="BQ86" s="37"/>
      <c r="BR86" s="4"/>
      <c r="BS86" s="4"/>
      <c r="BT86" s="4"/>
      <c r="BU86" s="4"/>
      <c r="BV86" s="37"/>
      <c r="BW86" s="4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5"/>
      <c r="CK86" s="2"/>
      <c r="CL86" s="2"/>
    </row>
    <row r="87" spans="1:90" ht="12.75" customHeight="1">
      <c r="A87" s="1"/>
      <c r="B87" s="1"/>
      <c r="C87" s="1"/>
      <c r="D87" s="2"/>
      <c r="E87" s="185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3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177"/>
      <c r="AF87" s="177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4"/>
      <c r="BA87" s="2"/>
      <c r="BB87" s="2"/>
      <c r="BC87" s="2"/>
      <c r="BD87" s="2"/>
      <c r="BE87" s="2"/>
      <c r="BF87" s="97"/>
      <c r="BG87" s="177"/>
      <c r="BH87" s="177"/>
      <c r="BI87" s="177"/>
      <c r="BJ87" s="37"/>
      <c r="BK87" s="37"/>
      <c r="BL87" s="37"/>
      <c r="BM87" s="37"/>
      <c r="BN87" s="37"/>
      <c r="BO87" s="37"/>
      <c r="BP87" s="37"/>
      <c r="BQ87" s="37"/>
      <c r="BR87" s="4"/>
      <c r="BS87" s="4"/>
      <c r="BT87" s="4"/>
      <c r="BU87" s="4"/>
      <c r="BV87" s="37"/>
      <c r="BW87" s="4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5"/>
      <c r="CK87" s="2"/>
      <c r="CL87" s="2"/>
    </row>
    <row r="88" spans="1:90" ht="12.75" customHeight="1">
      <c r="A88" s="1"/>
      <c r="B88" s="1"/>
      <c r="C88" s="1"/>
      <c r="D88" s="2"/>
      <c r="E88" s="185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177"/>
      <c r="AF88" s="177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4"/>
      <c r="BA88" s="2"/>
      <c r="BB88" s="2"/>
      <c r="BC88" s="2"/>
      <c r="BD88" s="2"/>
      <c r="BE88" s="2"/>
      <c r="BF88" s="97"/>
      <c r="BG88" s="177"/>
      <c r="BH88" s="177"/>
      <c r="BI88" s="177"/>
      <c r="BJ88" s="37"/>
      <c r="BK88" s="37"/>
      <c r="BL88" s="37"/>
      <c r="BM88" s="37"/>
      <c r="BN88" s="37"/>
      <c r="BO88" s="37"/>
      <c r="BP88" s="37"/>
      <c r="BQ88" s="37"/>
      <c r="BR88" s="4"/>
      <c r="BS88" s="4"/>
      <c r="BT88" s="4"/>
      <c r="BU88" s="4"/>
      <c r="BV88" s="37"/>
      <c r="BW88" s="4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5"/>
      <c r="CK88" s="2"/>
      <c r="CL88" s="2"/>
    </row>
    <row r="89" spans="1:90" ht="12.75" customHeight="1">
      <c r="A89" s="1"/>
      <c r="B89" s="1"/>
      <c r="C89" s="1"/>
      <c r="D89" s="2"/>
      <c r="E89" s="185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3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177"/>
      <c r="AF89" s="177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4"/>
      <c r="BA89" s="2"/>
      <c r="BB89" s="2"/>
      <c r="BC89" s="2"/>
      <c r="BD89" s="2"/>
      <c r="BE89" s="2"/>
      <c r="BF89" s="97"/>
      <c r="BG89" s="177"/>
      <c r="BH89" s="177"/>
      <c r="BI89" s="177"/>
      <c r="BJ89" s="37"/>
      <c r="BK89" s="37"/>
      <c r="BL89" s="37"/>
      <c r="BM89" s="37"/>
      <c r="BN89" s="37"/>
      <c r="BO89" s="37"/>
      <c r="BP89" s="37"/>
      <c r="BQ89" s="37"/>
      <c r="BR89" s="4"/>
      <c r="BS89" s="4"/>
      <c r="BT89" s="4"/>
      <c r="BU89" s="4"/>
      <c r="BV89" s="37"/>
      <c r="BW89" s="4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5"/>
      <c r="CK89" s="2"/>
      <c r="CL89" s="2"/>
    </row>
    <row r="90" spans="1:90" ht="12.75" customHeight="1">
      <c r="A90" s="1"/>
      <c r="B90" s="1"/>
      <c r="C90" s="1"/>
      <c r="D90" s="2"/>
      <c r="E90" s="185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3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177"/>
      <c r="AF90" s="177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4"/>
      <c r="BA90" s="2"/>
      <c r="BB90" s="2"/>
      <c r="BC90" s="2"/>
      <c r="BD90" s="2"/>
      <c r="BE90" s="2"/>
      <c r="BF90" s="97"/>
      <c r="BG90" s="177"/>
      <c r="BH90" s="177"/>
      <c r="BI90" s="177"/>
      <c r="BJ90" s="37"/>
      <c r="BK90" s="37"/>
      <c r="BL90" s="37"/>
      <c r="BM90" s="37"/>
      <c r="BN90" s="37"/>
      <c r="BO90" s="37"/>
      <c r="BP90" s="37"/>
      <c r="BQ90" s="37"/>
      <c r="BR90" s="4"/>
      <c r="BS90" s="4"/>
      <c r="BT90" s="4"/>
      <c r="BU90" s="4"/>
      <c r="BV90" s="37"/>
      <c r="BW90" s="4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5"/>
      <c r="CK90" s="2"/>
      <c r="CL90" s="2"/>
    </row>
    <row r="91" spans="1:90" ht="12.75" customHeight="1">
      <c r="A91" s="1"/>
      <c r="B91" s="1"/>
      <c r="C91" s="1"/>
      <c r="D91" s="2"/>
      <c r="E91" s="185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3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177"/>
      <c r="AF91" s="177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4"/>
      <c r="BA91" s="2"/>
      <c r="BB91" s="2"/>
      <c r="BC91" s="2"/>
      <c r="BD91" s="2"/>
      <c r="BE91" s="2"/>
      <c r="BF91" s="97"/>
      <c r="BG91" s="177"/>
      <c r="BH91" s="177"/>
      <c r="BI91" s="177"/>
      <c r="BJ91" s="37"/>
      <c r="BK91" s="37"/>
      <c r="BL91" s="37"/>
      <c r="BM91" s="37"/>
      <c r="BN91" s="37"/>
      <c r="BO91" s="37"/>
      <c r="BP91" s="37"/>
      <c r="BQ91" s="37"/>
      <c r="BR91" s="4"/>
      <c r="BS91" s="4"/>
      <c r="BT91" s="4"/>
      <c r="BU91" s="4"/>
      <c r="BV91" s="37"/>
      <c r="BW91" s="4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5"/>
      <c r="CK91" s="2"/>
      <c r="CL91" s="2"/>
    </row>
    <row r="92" spans="1:90" ht="12.75" customHeight="1">
      <c r="A92" s="1"/>
      <c r="B92" s="1"/>
      <c r="C92" s="1"/>
      <c r="D92" s="2"/>
      <c r="E92" s="185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3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177"/>
      <c r="AF92" s="177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4"/>
      <c r="BA92" s="2"/>
      <c r="BB92" s="2"/>
      <c r="BC92" s="2"/>
      <c r="BD92" s="2"/>
      <c r="BE92" s="2"/>
      <c r="BF92" s="97"/>
      <c r="BG92" s="177"/>
      <c r="BH92" s="177"/>
      <c r="BI92" s="177"/>
      <c r="BJ92" s="37"/>
      <c r="BK92" s="37"/>
      <c r="BL92" s="37"/>
      <c r="BM92" s="37"/>
      <c r="BN92" s="37"/>
      <c r="BO92" s="37"/>
      <c r="BP92" s="37"/>
      <c r="BQ92" s="37"/>
      <c r="BR92" s="4"/>
      <c r="BS92" s="4"/>
      <c r="BT92" s="4"/>
      <c r="BU92" s="4"/>
      <c r="BV92" s="37"/>
      <c r="BW92" s="4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5"/>
      <c r="CK92" s="2"/>
      <c r="CL92" s="2"/>
    </row>
    <row r="93" spans="1:90" ht="12.75" customHeight="1">
      <c r="A93" s="1"/>
      <c r="B93" s="1"/>
      <c r="C93" s="1"/>
      <c r="D93" s="2"/>
      <c r="E93" s="185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3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177"/>
      <c r="AF93" s="177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4"/>
      <c r="BA93" s="2"/>
      <c r="BB93" s="2"/>
      <c r="BC93" s="2"/>
      <c r="BD93" s="2"/>
      <c r="BE93" s="2"/>
      <c r="BF93" s="97"/>
      <c r="BG93" s="177"/>
      <c r="BH93" s="177"/>
      <c r="BI93" s="177"/>
      <c r="BJ93" s="37"/>
      <c r="BK93" s="37"/>
      <c r="BL93" s="37"/>
      <c r="BM93" s="37"/>
      <c r="BN93" s="37"/>
      <c r="BO93" s="37"/>
      <c r="BP93" s="37"/>
      <c r="BQ93" s="37"/>
      <c r="BR93" s="4"/>
      <c r="BS93" s="4"/>
      <c r="BT93" s="4"/>
      <c r="BU93" s="4"/>
      <c r="BV93" s="37"/>
      <c r="BW93" s="4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5"/>
      <c r="CK93" s="2"/>
      <c r="CL93" s="2"/>
    </row>
    <row r="94" spans="1:90" ht="12.75" customHeight="1">
      <c r="A94" s="1"/>
      <c r="B94" s="1"/>
      <c r="C94" s="1"/>
      <c r="D94" s="2"/>
      <c r="E94" s="185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3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177"/>
      <c r="AF94" s="177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4"/>
      <c r="BA94" s="2"/>
      <c r="BB94" s="2"/>
      <c r="BC94" s="2"/>
      <c r="BD94" s="2"/>
      <c r="BE94" s="2"/>
      <c r="BF94" s="97"/>
      <c r="BG94" s="177"/>
      <c r="BH94" s="177"/>
      <c r="BI94" s="177"/>
      <c r="BJ94" s="37"/>
      <c r="BK94" s="37"/>
      <c r="BL94" s="37"/>
      <c r="BM94" s="37"/>
      <c r="BN94" s="37"/>
      <c r="BO94" s="37"/>
      <c r="BP94" s="37"/>
      <c r="BQ94" s="37"/>
      <c r="BR94" s="4"/>
      <c r="BS94" s="4"/>
      <c r="BT94" s="4"/>
      <c r="BU94" s="4"/>
      <c r="BV94" s="37"/>
      <c r="BW94" s="4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5"/>
      <c r="CK94" s="2"/>
      <c r="CL94" s="2"/>
    </row>
    <row r="95" spans="1:90" ht="12.75" customHeight="1">
      <c r="A95" s="1"/>
      <c r="B95" s="1"/>
      <c r="C95" s="1"/>
      <c r="D95" s="2"/>
      <c r="E95" s="18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177"/>
      <c r="AF95" s="177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4"/>
      <c r="BA95" s="2"/>
      <c r="BB95" s="2"/>
      <c r="BC95" s="2"/>
      <c r="BD95" s="2"/>
      <c r="BE95" s="2"/>
      <c r="BF95" s="97"/>
      <c r="BG95" s="177"/>
      <c r="BH95" s="177"/>
      <c r="BI95" s="177"/>
      <c r="BJ95" s="37"/>
      <c r="BK95" s="37"/>
      <c r="BL95" s="37"/>
      <c r="BM95" s="37"/>
      <c r="BN95" s="37"/>
      <c r="BO95" s="37"/>
      <c r="BP95" s="37"/>
      <c r="BQ95" s="37"/>
      <c r="BR95" s="4"/>
      <c r="BS95" s="4"/>
      <c r="BT95" s="4"/>
      <c r="BU95" s="4"/>
      <c r="BV95" s="37"/>
      <c r="BW95" s="4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5"/>
      <c r="CK95" s="2"/>
      <c r="CL95" s="2"/>
    </row>
    <row r="96" spans="1:90" ht="12.75" customHeight="1">
      <c r="A96" s="1"/>
      <c r="B96" s="1"/>
      <c r="C96" s="1"/>
      <c r="D96" s="2"/>
      <c r="E96" s="185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177"/>
      <c r="AF96" s="177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4"/>
      <c r="BA96" s="2"/>
      <c r="BB96" s="2"/>
      <c r="BC96" s="2"/>
      <c r="BD96" s="2"/>
      <c r="BE96" s="2"/>
      <c r="BF96" s="97"/>
      <c r="BG96" s="177"/>
      <c r="BH96" s="177"/>
      <c r="BI96" s="177"/>
      <c r="BJ96" s="37"/>
      <c r="BK96" s="37"/>
      <c r="BL96" s="37"/>
      <c r="BM96" s="37"/>
      <c r="BN96" s="37"/>
      <c r="BO96" s="37"/>
      <c r="BP96" s="37"/>
      <c r="BQ96" s="37"/>
      <c r="BR96" s="4"/>
      <c r="BS96" s="4"/>
      <c r="BT96" s="4"/>
      <c r="BU96" s="4"/>
      <c r="BV96" s="37"/>
      <c r="BW96" s="4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5"/>
      <c r="CK96" s="2"/>
      <c r="CL96" s="2"/>
    </row>
    <row r="97" spans="1:90" ht="12.75" customHeight="1">
      <c r="A97" s="1"/>
      <c r="B97" s="1"/>
      <c r="C97" s="1"/>
      <c r="D97" s="2"/>
      <c r="E97" s="185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177"/>
      <c r="AF97" s="177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4"/>
      <c r="BA97" s="2"/>
      <c r="BB97" s="2"/>
      <c r="BC97" s="2"/>
      <c r="BD97" s="2"/>
      <c r="BE97" s="2"/>
      <c r="BF97" s="97"/>
      <c r="BG97" s="177"/>
      <c r="BH97" s="177"/>
      <c r="BI97" s="177"/>
      <c r="BJ97" s="37"/>
      <c r="BK97" s="37"/>
      <c r="BL97" s="37"/>
      <c r="BM97" s="37"/>
      <c r="BN97" s="37"/>
      <c r="BO97" s="37"/>
      <c r="BP97" s="37"/>
      <c r="BQ97" s="37"/>
      <c r="BR97" s="4"/>
      <c r="BS97" s="4"/>
      <c r="BT97" s="4"/>
      <c r="BU97" s="4"/>
      <c r="BV97" s="37"/>
      <c r="BW97" s="4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5"/>
      <c r="CK97" s="2"/>
      <c r="CL97" s="2"/>
    </row>
    <row r="98" spans="1:90" ht="12.75" customHeight="1">
      <c r="A98" s="1"/>
      <c r="B98" s="1"/>
      <c r="C98" s="1"/>
      <c r="D98" s="2"/>
      <c r="E98" s="18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3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177"/>
      <c r="AF98" s="177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4"/>
      <c r="BA98" s="2"/>
      <c r="BB98" s="2"/>
      <c r="BC98" s="2"/>
      <c r="BD98" s="2"/>
      <c r="BE98" s="2"/>
      <c r="BF98" s="97"/>
      <c r="BG98" s="177"/>
      <c r="BH98" s="177"/>
      <c r="BI98" s="177"/>
      <c r="BJ98" s="37"/>
      <c r="BK98" s="37"/>
      <c r="BL98" s="37"/>
      <c r="BM98" s="37"/>
      <c r="BN98" s="37"/>
      <c r="BO98" s="37"/>
      <c r="BP98" s="37"/>
      <c r="BQ98" s="37"/>
      <c r="BR98" s="4"/>
      <c r="BS98" s="4"/>
      <c r="BT98" s="4"/>
      <c r="BU98" s="4"/>
      <c r="BV98" s="37"/>
      <c r="BW98" s="4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5"/>
      <c r="CK98" s="2"/>
      <c r="CL98" s="2"/>
    </row>
    <row r="99" spans="1:90" ht="12.75" customHeight="1">
      <c r="A99" s="1"/>
      <c r="B99" s="1"/>
      <c r="C99" s="1"/>
      <c r="D99" s="2"/>
      <c r="E99" s="185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3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177"/>
      <c r="AF99" s="177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4"/>
      <c r="BA99" s="2"/>
      <c r="BB99" s="2"/>
      <c r="BC99" s="2"/>
      <c r="BD99" s="2"/>
      <c r="BE99" s="2"/>
      <c r="BF99" s="97"/>
      <c r="BG99" s="177"/>
      <c r="BH99" s="177"/>
      <c r="BI99" s="177"/>
      <c r="BJ99" s="37"/>
      <c r="BK99" s="37"/>
      <c r="BL99" s="37"/>
      <c r="BM99" s="37"/>
      <c r="BN99" s="37"/>
      <c r="BO99" s="37"/>
      <c r="BP99" s="37"/>
      <c r="BQ99" s="37"/>
      <c r="BR99" s="4"/>
      <c r="BS99" s="4"/>
      <c r="BT99" s="4"/>
      <c r="BU99" s="4"/>
      <c r="BV99" s="37"/>
      <c r="BW99" s="4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5"/>
      <c r="CK99" s="2"/>
      <c r="CL99" s="2"/>
    </row>
    <row r="100" spans="1:90" ht="12.75" customHeight="1">
      <c r="A100" s="1"/>
      <c r="B100" s="1"/>
      <c r="C100" s="1"/>
      <c r="D100" s="2"/>
      <c r="E100" s="185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3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177"/>
      <c r="AF100" s="177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4"/>
      <c r="BA100" s="2"/>
      <c r="BB100" s="2"/>
      <c r="BC100" s="2"/>
      <c r="BD100" s="2"/>
      <c r="BE100" s="2"/>
      <c r="BF100" s="97"/>
      <c r="BG100" s="177"/>
      <c r="BH100" s="177"/>
      <c r="BI100" s="177"/>
      <c r="BJ100" s="37"/>
      <c r="BK100" s="37"/>
      <c r="BL100" s="37"/>
      <c r="BM100" s="37"/>
      <c r="BN100" s="37"/>
      <c r="BO100" s="37"/>
      <c r="BP100" s="37"/>
      <c r="BQ100" s="37"/>
      <c r="BR100" s="4"/>
      <c r="BS100" s="4"/>
      <c r="BT100" s="4"/>
      <c r="BU100" s="4"/>
      <c r="BV100" s="37"/>
      <c r="BW100" s="4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5"/>
      <c r="CK100" s="2"/>
      <c r="CL100" s="2"/>
    </row>
    <row r="101" spans="1:90" ht="12.75" customHeight="1">
      <c r="A101" s="1"/>
      <c r="B101" s="1"/>
      <c r="C101" s="1"/>
      <c r="D101" s="2"/>
      <c r="E101" s="185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3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177"/>
      <c r="AF101" s="177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4"/>
      <c r="BA101" s="2"/>
      <c r="BB101" s="2"/>
      <c r="BC101" s="2"/>
      <c r="BD101" s="2"/>
      <c r="BE101" s="2"/>
      <c r="BF101" s="97"/>
      <c r="BG101" s="177"/>
      <c r="BH101" s="177"/>
      <c r="BI101" s="177"/>
      <c r="BJ101" s="37"/>
      <c r="BK101" s="37"/>
      <c r="BL101" s="37"/>
      <c r="BM101" s="37"/>
      <c r="BN101" s="37"/>
      <c r="BO101" s="37"/>
      <c r="BP101" s="37"/>
      <c r="BQ101" s="37"/>
      <c r="BR101" s="4"/>
      <c r="BS101" s="4"/>
      <c r="BT101" s="4"/>
      <c r="BU101" s="4"/>
      <c r="BV101" s="37"/>
      <c r="BW101" s="4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5"/>
      <c r="CK101" s="2"/>
      <c r="CL101" s="2"/>
    </row>
    <row r="102" spans="1:90" ht="12.75" customHeight="1">
      <c r="A102" s="1"/>
      <c r="B102" s="1"/>
      <c r="C102" s="1"/>
      <c r="D102" s="2"/>
      <c r="E102" s="185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3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177"/>
      <c r="AF102" s="177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4"/>
      <c r="BA102" s="2"/>
      <c r="BB102" s="2"/>
      <c r="BC102" s="2"/>
      <c r="BD102" s="2"/>
      <c r="BE102" s="2"/>
      <c r="BF102" s="97"/>
      <c r="BG102" s="177"/>
      <c r="BH102" s="177"/>
      <c r="BI102" s="177"/>
      <c r="BJ102" s="37"/>
      <c r="BK102" s="37"/>
      <c r="BL102" s="37"/>
      <c r="BM102" s="37"/>
      <c r="BN102" s="37"/>
      <c r="BO102" s="37"/>
      <c r="BP102" s="37"/>
      <c r="BQ102" s="37"/>
      <c r="BR102" s="4"/>
      <c r="BS102" s="4"/>
      <c r="BT102" s="4"/>
      <c r="BU102" s="4"/>
      <c r="BV102" s="37"/>
      <c r="BW102" s="4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5"/>
      <c r="CK102" s="2"/>
      <c r="CL102" s="2"/>
    </row>
    <row r="103" spans="1:90" ht="12.75" customHeight="1">
      <c r="A103" s="1"/>
      <c r="B103" s="1"/>
      <c r="C103" s="1"/>
      <c r="D103" s="2"/>
      <c r="E103" s="185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3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177"/>
      <c r="AF103" s="177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4"/>
      <c r="BA103" s="2"/>
      <c r="BB103" s="2"/>
      <c r="BC103" s="2"/>
      <c r="BD103" s="2"/>
      <c r="BE103" s="2"/>
      <c r="BF103" s="97"/>
      <c r="BG103" s="177"/>
      <c r="BH103" s="177"/>
      <c r="BI103" s="177"/>
      <c r="BJ103" s="37"/>
      <c r="BK103" s="37"/>
      <c r="BL103" s="37"/>
      <c r="BM103" s="37"/>
      <c r="BN103" s="37"/>
      <c r="BO103" s="37"/>
      <c r="BP103" s="37"/>
      <c r="BQ103" s="37"/>
      <c r="BR103" s="4"/>
      <c r="BS103" s="4"/>
      <c r="BT103" s="4"/>
      <c r="BU103" s="4"/>
      <c r="BV103" s="37"/>
      <c r="BW103" s="4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5"/>
      <c r="CK103" s="2"/>
      <c r="CL103" s="2"/>
    </row>
    <row r="104" spans="1:90" ht="12.75" customHeight="1">
      <c r="A104" s="1"/>
      <c r="B104" s="1"/>
      <c r="C104" s="1"/>
      <c r="D104" s="2"/>
      <c r="E104" s="185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3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177"/>
      <c r="AF104" s="177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4"/>
      <c r="BA104" s="2"/>
      <c r="BB104" s="2"/>
      <c r="BC104" s="2"/>
      <c r="BD104" s="2"/>
      <c r="BE104" s="2"/>
      <c r="BF104" s="97"/>
      <c r="BG104" s="177"/>
      <c r="BH104" s="177"/>
      <c r="BI104" s="177"/>
      <c r="BJ104" s="37"/>
      <c r="BK104" s="37"/>
      <c r="BL104" s="37"/>
      <c r="BM104" s="37"/>
      <c r="BN104" s="37"/>
      <c r="BO104" s="37"/>
      <c r="BP104" s="37"/>
      <c r="BQ104" s="37"/>
      <c r="BR104" s="4"/>
      <c r="BS104" s="4"/>
      <c r="BT104" s="4"/>
      <c r="BU104" s="4"/>
      <c r="BV104" s="37"/>
      <c r="BW104" s="4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5"/>
      <c r="CK104" s="2"/>
      <c r="CL104" s="2"/>
    </row>
    <row r="105" spans="1:90" ht="12.75" customHeight="1">
      <c r="A105" s="1"/>
      <c r="B105" s="1"/>
      <c r="C105" s="1"/>
      <c r="D105" s="2"/>
      <c r="E105" s="185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3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177"/>
      <c r="AF105" s="177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4"/>
      <c r="BA105" s="2"/>
      <c r="BB105" s="2"/>
      <c r="BC105" s="2"/>
      <c r="BD105" s="2"/>
      <c r="BE105" s="2"/>
      <c r="BF105" s="97"/>
      <c r="BG105" s="177"/>
      <c r="BH105" s="177"/>
      <c r="BI105" s="177"/>
      <c r="BJ105" s="37"/>
      <c r="BK105" s="37"/>
      <c r="BL105" s="37"/>
      <c r="BM105" s="37"/>
      <c r="BN105" s="37"/>
      <c r="BO105" s="37"/>
      <c r="BP105" s="37"/>
      <c r="BQ105" s="37"/>
      <c r="BR105" s="4"/>
      <c r="BS105" s="4"/>
      <c r="BT105" s="4"/>
      <c r="BU105" s="4"/>
      <c r="BV105" s="37"/>
      <c r="BW105" s="4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5"/>
      <c r="CK105" s="2"/>
      <c r="CL105" s="2"/>
    </row>
    <row r="106" spans="1:90" ht="12.75" customHeight="1">
      <c r="A106" s="1"/>
      <c r="B106" s="1"/>
      <c r="C106" s="1"/>
      <c r="D106" s="2"/>
      <c r="E106" s="185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3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177"/>
      <c r="AF106" s="177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4"/>
      <c r="BA106" s="2"/>
      <c r="BB106" s="2"/>
      <c r="BC106" s="2"/>
      <c r="BD106" s="2"/>
      <c r="BE106" s="2"/>
      <c r="BF106" s="97"/>
      <c r="BG106" s="177"/>
      <c r="BH106" s="177"/>
      <c r="BI106" s="177"/>
      <c r="BJ106" s="37"/>
      <c r="BK106" s="37"/>
      <c r="BL106" s="37"/>
      <c r="BM106" s="37"/>
      <c r="BN106" s="37"/>
      <c r="BO106" s="37"/>
      <c r="BP106" s="37"/>
      <c r="BQ106" s="37"/>
      <c r="BR106" s="4"/>
      <c r="BS106" s="4"/>
      <c r="BT106" s="4"/>
      <c r="BU106" s="4"/>
      <c r="BV106" s="37"/>
      <c r="BW106" s="4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5"/>
      <c r="CK106" s="2"/>
      <c r="CL106" s="2"/>
    </row>
    <row r="107" spans="1:90" ht="12.75" customHeight="1">
      <c r="A107" s="1"/>
      <c r="B107" s="1"/>
      <c r="C107" s="1"/>
      <c r="D107" s="2"/>
      <c r="E107" s="185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177"/>
      <c r="AF107" s="177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4"/>
      <c r="BA107" s="2"/>
      <c r="BB107" s="2"/>
      <c r="BC107" s="2"/>
      <c r="BD107" s="2"/>
      <c r="BE107" s="2"/>
      <c r="BF107" s="97"/>
      <c r="BG107" s="177"/>
      <c r="BH107" s="177"/>
      <c r="BI107" s="177"/>
      <c r="BJ107" s="37"/>
      <c r="BK107" s="37"/>
      <c r="BL107" s="37"/>
      <c r="BM107" s="37"/>
      <c r="BN107" s="37"/>
      <c r="BO107" s="37"/>
      <c r="BP107" s="37"/>
      <c r="BQ107" s="37"/>
      <c r="BR107" s="4"/>
      <c r="BS107" s="4"/>
      <c r="BT107" s="4"/>
      <c r="BU107" s="4"/>
      <c r="BV107" s="37"/>
      <c r="BW107" s="4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5"/>
      <c r="CK107" s="2"/>
      <c r="CL107" s="2"/>
    </row>
    <row r="108" spans="1:90" ht="12.75" customHeight="1">
      <c r="A108" s="1"/>
      <c r="B108" s="1"/>
      <c r="C108" s="1"/>
      <c r="D108" s="2"/>
      <c r="E108" s="185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177"/>
      <c r="AF108" s="177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4"/>
      <c r="BA108" s="2"/>
      <c r="BB108" s="2"/>
      <c r="BC108" s="2"/>
      <c r="BD108" s="2"/>
      <c r="BE108" s="2"/>
      <c r="BF108" s="97"/>
      <c r="BG108" s="177"/>
      <c r="BH108" s="177"/>
      <c r="BI108" s="177"/>
      <c r="BJ108" s="37"/>
      <c r="BK108" s="37"/>
      <c r="BL108" s="37"/>
      <c r="BM108" s="37"/>
      <c r="BN108" s="37"/>
      <c r="BO108" s="37"/>
      <c r="BP108" s="37"/>
      <c r="BQ108" s="37"/>
      <c r="BR108" s="4"/>
      <c r="BS108" s="4"/>
      <c r="BT108" s="4"/>
      <c r="BU108" s="4"/>
      <c r="BV108" s="37"/>
      <c r="BW108" s="4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5"/>
      <c r="CK108" s="2"/>
      <c r="CL108" s="2"/>
    </row>
    <row r="109" spans="1:90" ht="12.75" customHeight="1">
      <c r="A109" s="1"/>
      <c r="B109" s="1"/>
      <c r="C109" s="1"/>
      <c r="D109" s="2"/>
      <c r="E109" s="185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177"/>
      <c r="AF109" s="177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4"/>
      <c r="BA109" s="2"/>
      <c r="BB109" s="2"/>
      <c r="BC109" s="2"/>
      <c r="BD109" s="2"/>
      <c r="BE109" s="2"/>
      <c r="BF109" s="97"/>
      <c r="BG109" s="177"/>
      <c r="BH109" s="177"/>
      <c r="BI109" s="177"/>
      <c r="BJ109" s="37"/>
      <c r="BK109" s="37"/>
      <c r="BL109" s="37"/>
      <c r="BM109" s="37"/>
      <c r="BN109" s="37"/>
      <c r="BO109" s="37"/>
      <c r="BP109" s="37"/>
      <c r="BQ109" s="37"/>
      <c r="BR109" s="4"/>
      <c r="BS109" s="4"/>
      <c r="BT109" s="4"/>
      <c r="BU109" s="4"/>
      <c r="BV109" s="37"/>
      <c r="BW109" s="4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5"/>
      <c r="CK109" s="2"/>
      <c r="CL109" s="2"/>
    </row>
    <row r="110" spans="1:90" ht="12.75" customHeight="1">
      <c r="A110" s="1"/>
      <c r="B110" s="1"/>
      <c r="C110" s="1"/>
      <c r="D110" s="2"/>
      <c r="E110" s="185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177"/>
      <c r="AF110" s="177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4"/>
      <c r="BA110" s="2"/>
      <c r="BB110" s="2"/>
      <c r="BC110" s="2"/>
      <c r="BD110" s="2"/>
      <c r="BE110" s="2"/>
      <c r="BF110" s="97"/>
      <c r="BG110" s="177"/>
      <c r="BH110" s="177"/>
      <c r="BI110" s="177"/>
      <c r="BJ110" s="37"/>
      <c r="BK110" s="37"/>
      <c r="BL110" s="37"/>
      <c r="BM110" s="37"/>
      <c r="BN110" s="37"/>
      <c r="BO110" s="37"/>
      <c r="BP110" s="37"/>
      <c r="BQ110" s="37"/>
      <c r="BR110" s="4"/>
      <c r="BS110" s="4"/>
      <c r="BT110" s="4"/>
      <c r="BU110" s="4"/>
      <c r="BV110" s="37"/>
      <c r="BW110" s="4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5"/>
      <c r="CK110" s="2"/>
      <c r="CL110" s="2"/>
    </row>
    <row r="111" spans="1:90" ht="12.75" customHeight="1">
      <c r="A111" s="1"/>
      <c r="B111" s="1"/>
      <c r="C111" s="1"/>
      <c r="D111" s="2"/>
      <c r="E111" s="185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3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177"/>
      <c r="AF111" s="177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4"/>
      <c r="BA111" s="2"/>
      <c r="BB111" s="2"/>
      <c r="BC111" s="2"/>
      <c r="BD111" s="2"/>
      <c r="BE111" s="2"/>
      <c r="BF111" s="97"/>
      <c r="BG111" s="177"/>
      <c r="BH111" s="177"/>
      <c r="BI111" s="177"/>
      <c r="BJ111" s="37"/>
      <c r="BK111" s="37"/>
      <c r="BL111" s="37"/>
      <c r="BM111" s="37"/>
      <c r="BN111" s="37"/>
      <c r="BO111" s="37"/>
      <c r="BP111" s="37"/>
      <c r="BQ111" s="37"/>
      <c r="BR111" s="4"/>
      <c r="BS111" s="4"/>
      <c r="BT111" s="4"/>
      <c r="BU111" s="4"/>
      <c r="BV111" s="37"/>
      <c r="BW111" s="4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5"/>
      <c r="CK111" s="2"/>
      <c r="CL111" s="2"/>
    </row>
    <row r="112" spans="1:90" ht="12.75" customHeight="1">
      <c r="A112" s="1"/>
      <c r="B112" s="1"/>
      <c r="C112" s="1"/>
      <c r="D112" s="2"/>
      <c r="E112" s="185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3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177"/>
      <c r="AF112" s="177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4"/>
      <c r="BA112" s="2"/>
      <c r="BB112" s="2"/>
      <c r="BC112" s="2"/>
      <c r="BD112" s="2"/>
      <c r="BE112" s="2"/>
      <c r="BF112" s="97"/>
      <c r="BG112" s="177"/>
      <c r="BH112" s="177"/>
      <c r="BI112" s="177"/>
      <c r="BJ112" s="37"/>
      <c r="BK112" s="37"/>
      <c r="BL112" s="37"/>
      <c r="BM112" s="37"/>
      <c r="BN112" s="37"/>
      <c r="BO112" s="37"/>
      <c r="BP112" s="37"/>
      <c r="BQ112" s="37"/>
      <c r="BR112" s="4"/>
      <c r="BS112" s="4"/>
      <c r="BT112" s="4"/>
      <c r="BU112" s="4"/>
      <c r="BV112" s="37"/>
      <c r="BW112" s="4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5"/>
      <c r="CK112" s="2"/>
      <c r="CL112" s="2"/>
    </row>
    <row r="113" spans="1:90" ht="12.75" customHeight="1">
      <c r="A113" s="1"/>
      <c r="B113" s="1"/>
      <c r="C113" s="1"/>
      <c r="D113" s="2"/>
      <c r="E113" s="185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3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177"/>
      <c r="AF113" s="177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4"/>
      <c r="BA113" s="2"/>
      <c r="BB113" s="2"/>
      <c r="BC113" s="2"/>
      <c r="BD113" s="2"/>
      <c r="BE113" s="2"/>
      <c r="BF113" s="97"/>
      <c r="BG113" s="177"/>
      <c r="BH113" s="177"/>
      <c r="BI113" s="177"/>
      <c r="BJ113" s="37"/>
      <c r="BK113" s="37"/>
      <c r="BL113" s="37"/>
      <c r="BM113" s="37"/>
      <c r="BN113" s="37"/>
      <c r="BO113" s="37"/>
      <c r="BP113" s="37"/>
      <c r="BQ113" s="37"/>
      <c r="BR113" s="4"/>
      <c r="BS113" s="4"/>
      <c r="BT113" s="4"/>
      <c r="BU113" s="4"/>
      <c r="BV113" s="37"/>
      <c r="BW113" s="4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5"/>
      <c r="CK113" s="2"/>
      <c r="CL113" s="2"/>
    </row>
    <row r="114" spans="1:90" ht="12.75" customHeight="1">
      <c r="A114" s="1"/>
      <c r="B114" s="1"/>
      <c r="C114" s="1"/>
      <c r="D114" s="2"/>
      <c r="E114" s="185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3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177"/>
      <c r="AF114" s="177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4"/>
      <c r="BA114" s="2"/>
      <c r="BB114" s="2"/>
      <c r="BC114" s="2"/>
      <c r="BD114" s="2"/>
      <c r="BE114" s="2"/>
      <c r="BF114" s="97"/>
      <c r="BG114" s="177"/>
      <c r="BH114" s="177"/>
      <c r="BI114" s="177"/>
      <c r="BJ114" s="37"/>
      <c r="BK114" s="37"/>
      <c r="BL114" s="37"/>
      <c r="BM114" s="37"/>
      <c r="BN114" s="37"/>
      <c r="BO114" s="37"/>
      <c r="BP114" s="37"/>
      <c r="BQ114" s="37"/>
      <c r="BR114" s="4"/>
      <c r="BS114" s="4"/>
      <c r="BT114" s="4"/>
      <c r="BU114" s="4"/>
      <c r="BV114" s="37"/>
      <c r="BW114" s="4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5"/>
      <c r="CK114" s="2"/>
      <c r="CL114" s="2"/>
    </row>
    <row r="115" spans="1:90" ht="12.75" customHeight="1">
      <c r="A115" s="1"/>
      <c r="B115" s="1"/>
      <c r="C115" s="1"/>
      <c r="D115" s="2"/>
      <c r="E115" s="18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177"/>
      <c r="AF115" s="177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4"/>
      <c r="BA115" s="2"/>
      <c r="BB115" s="2"/>
      <c r="BC115" s="2"/>
      <c r="BD115" s="2"/>
      <c r="BE115" s="2"/>
      <c r="BF115" s="97"/>
      <c r="BG115" s="177"/>
      <c r="BH115" s="177"/>
      <c r="BI115" s="177"/>
      <c r="BJ115" s="37"/>
      <c r="BK115" s="37"/>
      <c r="BL115" s="37"/>
      <c r="BM115" s="37"/>
      <c r="BN115" s="37"/>
      <c r="BO115" s="37"/>
      <c r="BP115" s="37"/>
      <c r="BQ115" s="37"/>
      <c r="BR115" s="4"/>
      <c r="BS115" s="4"/>
      <c r="BT115" s="4"/>
      <c r="BU115" s="4"/>
      <c r="BV115" s="37"/>
      <c r="BW115" s="4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5"/>
      <c r="CK115" s="2"/>
      <c r="CL115" s="2"/>
    </row>
    <row r="116" spans="1:90" ht="12.75" customHeight="1">
      <c r="A116" s="1"/>
      <c r="B116" s="1"/>
      <c r="C116" s="1"/>
      <c r="D116" s="2"/>
      <c r="E116" s="185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3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177"/>
      <c r="AF116" s="177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4"/>
      <c r="BA116" s="2"/>
      <c r="BB116" s="2"/>
      <c r="BC116" s="2"/>
      <c r="BD116" s="2"/>
      <c r="BE116" s="2"/>
      <c r="BF116" s="97"/>
      <c r="BG116" s="177"/>
      <c r="BH116" s="177"/>
      <c r="BI116" s="177"/>
      <c r="BJ116" s="37"/>
      <c r="BK116" s="37"/>
      <c r="BL116" s="37"/>
      <c r="BM116" s="37"/>
      <c r="BN116" s="37"/>
      <c r="BO116" s="37"/>
      <c r="BP116" s="37"/>
      <c r="BQ116" s="37"/>
      <c r="BR116" s="4"/>
      <c r="BS116" s="4"/>
      <c r="BT116" s="4"/>
      <c r="BU116" s="4"/>
      <c r="BV116" s="37"/>
      <c r="BW116" s="4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5"/>
      <c r="CK116" s="2"/>
      <c r="CL116" s="2"/>
    </row>
    <row r="117" spans="1:90" ht="12.75" customHeight="1">
      <c r="A117" s="1"/>
      <c r="B117" s="1"/>
      <c r="C117" s="1"/>
      <c r="D117" s="2"/>
      <c r="E117" s="185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3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177"/>
      <c r="AF117" s="177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4"/>
      <c r="BA117" s="2"/>
      <c r="BB117" s="2"/>
      <c r="BC117" s="2"/>
      <c r="BD117" s="2"/>
      <c r="BE117" s="2"/>
      <c r="BF117" s="97"/>
      <c r="BG117" s="177"/>
      <c r="BH117" s="177"/>
      <c r="BI117" s="177"/>
      <c r="BJ117" s="37"/>
      <c r="BK117" s="37"/>
      <c r="BL117" s="37"/>
      <c r="BM117" s="37"/>
      <c r="BN117" s="37"/>
      <c r="BO117" s="37"/>
      <c r="BP117" s="37"/>
      <c r="BQ117" s="37"/>
      <c r="BR117" s="4"/>
      <c r="BS117" s="4"/>
      <c r="BT117" s="4"/>
      <c r="BU117" s="4"/>
      <c r="BV117" s="37"/>
      <c r="BW117" s="4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5"/>
      <c r="CK117" s="2"/>
      <c r="CL117" s="2"/>
    </row>
    <row r="118" spans="1:90" ht="12.75" customHeight="1">
      <c r="A118" s="1"/>
      <c r="B118" s="1"/>
      <c r="C118" s="1"/>
      <c r="D118" s="2"/>
      <c r="E118" s="185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177"/>
      <c r="AF118" s="177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4"/>
      <c r="BA118" s="2"/>
      <c r="BB118" s="2"/>
      <c r="BC118" s="2"/>
      <c r="BD118" s="2"/>
      <c r="BE118" s="2"/>
      <c r="BF118" s="97"/>
      <c r="BG118" s="177"/>
      <c r="BH118" s="177"/>
      <c r="BI118" s="177"/>
      <c r="BJ118" s="37"/>
      <c r="BK118" s="37"/>
      <c r="BL118" s="37"/>
      <c r="BM118" s="37"/>
      <c r="BN118" s="37"/>
      <c r="BO118" s="37"/>
      <c r="BP118" s="37"/>
      <c r="BQ118" s="37"/>
      <c r="BR118" s="4"/>
      <c r="BS118" s="4"/>
      <c r="BT118" s="4"/>
      <c r="BU118" s="4"/>
      <c r="BV118" s="37"/>
      <c r="BW118" s="4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5"/>
      <c r="CK118" s="2"/>
      <c r="CL118" s="2"/>
    </row>
    <row r="119" spans="1:90" ht="12.75" customHeight="1">
      <c r="A119" s="1"/>
      <c r="B119" s="1"/>
      <c r="C119" s="1"/>
      <c r="D119" s="2"/>
      <c r="E119" s="185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177"/>
      <c r="AF119" s="177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4"/>
      <c r="BA119" s="2"/>
      <c r="BB119" s="2"/>
      <c r="BC119" s="2"/>
      <c r="BD119" s="2"/>
      <c r="BE119" s="2"/>
      <c r="BF119" s="97"/>
      <c r="BG119" s="177"/>
      <c r="BH119" s="177"/>
      <c r="BI119" s="177"/>
      <c r="BJ119" s="37"/>
      <c r="BK119" s="37"/>
      <c r="BL119" s="37"/>
      <c r="BM119" s="37"/>
      <c r="BN119" s="37"/>
      <c r="BO119" s="37"/>
      <c r="BP119" s="37"/>
      <c r="BQ119" s="37"/>
      <c r="BR119" s="4"/>
      <c r="BS119" s="4"/>
      <c r="BT119" s="4"/>
      <c r="BU119" s="4"/>
      <c r="BV119" s="37"/>
      <c r="BW119" s="4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5"/>
      <c r="CK119" s="2"/>
      <c r="CL119" s="2"/>
    </row>
    <row r="120" spans="1:90" ht="12.75" customHeight="1">
      <c r="A120" s="1"/>
      <c r="B120" s="1"/>
      <c r="C120" s="1"/>
      <c r="D120" s="2"/>
      <c r="E120" s="185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3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177"/>
      <c r="AF120" s="177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4"/>
      <c r="BA120" s="2"/>
      <c r="BB120" s="2"/>
      <c r="BC120" s="2"/>
      <c r="BD120" s="2"/>
      <c r="BE120" s="2"/>
      <c r="BF120" s="97"/>
      <c r="BG120" s="177"/>
      <c r="BH120" s="177"/>
      <c r="BI120" s="177"/>
      <c r="BJ120" s="37"/>
      <c r="BK120" s="37"/>
      <c r="BL120" s="37"/>
      <c r="BM120" s="37"/>
      <c r="BN120" s="37"/>
      <c r="BO120" s="37"/>
      <c r="BP120" s="37"/>
      <c r="BQ120" s="37"/>
      <c r="BR120" s="4"/>
      <c r="BS120" s="4"/>
      <c r="BT120" s="4"/>
      <c r="BU120" s="4"/>
      <c r="BV120" s="37"/>
      <c r="BW120" s="4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5"/>
      <c r="CK120" s="2"/>
      <c r="CL120" s="2"/>
    </row>
    <row r="121" spans="1:90" ht="12.75" customHeight="1">
      <c r="A121" s="1"/>
      <c r="B121" s="1"/>
      <c r="C121" s="1"/>
      <c r="D121" s="2"/>
      <c r="E121" s="185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3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177"/>
      <c r="AF121" s="177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4"/>
      <c r="BA121" s="2"/>
      <c r="BB121" s="2"/>
      <c r="BC121" s="2"/>
      <c r="BD121" s="2"/>
      <c r="BE121" s="2"/>
      <c r="BF121" s="97"/>
      <c r="BG121" s="177"/>
      <c r="BH121" s="177"/>
      <c r="BI121" s="177"/>
      <c r="BJ121" s="37"/>
      <c r="BK121" s="37"/>
      <c r="BL121" s="37"/>
      <c r="BM121" s="37"/>
      <c r="BN121" s="37"/>
      <c r="BO121" s="37"/>
      <c r="BP121" s="37"/>
      <c r="BQ121" s="37"/>
      <c r="BR121" s="4"/>
      <c r="BS121" s="4"/>
      <c r="BT121" s="4"/>
      <c r="BU121" s="4"/>
      <c r="BV121" s="37"/>
      <c r="BW121" s="4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5"/>
      <c r="CK121" s="2"/>
      <c r="CL121" s="2"/>
    </row>
    <row r="122" spans="1:90" ht="12.75" customHeight="1">
      <c r="A122" s="1"/>
      <c r="B122" s="1"/>
      <c r="C122" s="1"/>
      <c r="D122" s="2"/>
      <c r="E122" s="185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3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177"/>
      <c r="AF122" s="177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4"/>
      <c r="BA122" s="2"/>
      <c r="BB122" s="2"/>
      <c r="BC122" s="2"/>
      <c r="BD122" s="2"/>
      <c r="BE122" s="2"/>
      <c r="BF122" s="97"/>
      <c r="BG122" s="177"/>
      <c r="BH122" s="177"/>
      <c r="BI122" s="177"/>
      <c r="BJ122" s="37"/>
      <c r="BK122" s="37"/>
      <c r="BL122" s="37"/>
      <c r="BM122" s="37"/>
      <c r="BN122" s="37"/>
      <c r="BO122" s="37"/>
      <c r="BP122" s="37"/>
      <c r="BQ122" s="37"/>
      <c r="BR122" s="4"/>
      <c r="BS122" s="4"/>
      <c r="BT122" s="4"/>
      <c r="BU122" s="4"/>
      <c r="BV122" s="37"/>
      <c r="BW122" s="4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5"/>
      <c r="CK122" s="2"/>
      <c r="CL122" s="2"/>
    </row>
    <row r="123" spans="1:90" ht="12.75" customHeight="1">
      <c r="A123" s="1"/>
      <c r="B123" s="1"/>
      <c r="C123" s="1"/>
      <c r="D123" s="2"/>
      <c r="E123" s="185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3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177"/>
      <c r="AF123" s="177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4"/>
      <c r="BA123" s="2"/>
      <c r="BB123" s="2"/>
      <c r="BC123" s="2"/>
      <c r="BD123" s="2"/>
      <c r="BE123" s="2"/>
      <c r="BF123" s="97"/>
      <c r="BG123" s="177"/>
      <c r="BH123" s="177"/>
      <c r="BI123" s="177"/>
      <c r="BJ123" s="37"/>
      <c r="BK123" s="37"/>
      <c r="BL123" s="37"/>
      <c r="BM123" s="37"/>
      <c r="BN123" s="37"/>
      <c r="BO123" s="37"/>
      <c r="BP123" s="37"/>
      <c r="BQ123" s="37"/>
      <c r="BR123" s="4"/>
      <c r="BS123" s="4"/>
      <c r="BT123" s="4"/>
      <c r="BU123" s="4"/>
      <c r="BV123" s="37"/>
      <c r="BW123" s="4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5"/>
      <c r="CK123" s="2"/>
      <c r="CL123" s="2"/>
    </row>
    <row r="124" spans="1:90" ht="12.75" customHeight="1">
      <c r="A124" s="1"/>
      <c r="B124" s="1"/>
      <c r="C124" s="1"/>
      <c r="D124" s="2"/>
      <c r="E124" s="185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3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177"/>
      <c r="AF124" s="177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4"/>
      <c r="BA124" s="2"/>
      <c r="BB124" s="2"/>
      <c r="BC124" s="2"/>
      <c r="BD124" s="2"/>
      <c r="BE124" s="2"/>
      <c r="BF124" s="97"/>
      <c r="BG124" s="177"/>
      <c r="BH124" s="177"/>
      <c r="BI124" s="177"/>
      <c r="BJ124" s="37"/>
      <c r="BK124" s="37"/>
      <c r="BL124" s="37"/>
      <c r="BM124" s="37"/>
      <c r="BN124" s="37"/>
      <c r="BO124" s="37"/>
      <c r="BP124" s="37"/>
      <c r="BQ124" s="37"/>
      <c r="BR124" s="4"/>
      <c r="BS124" s="4"/>
      <c r="BT124" s="4"/>
      <c r="BU124" s="4"/>
      <c r="BV124" s="37"/>
      <c r="BW124" s="4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5"/>
      <c r="CK124" s="2"/>
      <c r="CL124" s="2"/>
    </row>
    <row r="125" spans="1:90" ht="12.75" customHeight="1">
      <c r="A125" s="1"/>
      <c r="B125" s="1"/>
      <c r="C125" s="1"/>
      <c r="D125" s="2"/>
      <c r="E125" s="185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3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177"/>
      <c r="AF125" s="177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4"/>
      <c r="BA125" s="2"/>
      <c r="BB125" s="2"/>
      <c r="BC125" s="2"/>
      <c r="BD125" s="2"/>
      <c r="BE125" s="2"/>
      <c r="BF125" s="97"/>
      <c r="BG125" s="177"/>
      <c r="BH125" s="177"/>
      <c r="BI125" s="177"/>
      <c r="BJ125" s="37"/>
      <c r="BK125" s="37"/>
      <c r="BL125" s="37"/>
      <c r="BM125" s="37"/>
      <c r="BN125" s="37"/>
      <c r="BO125" s="37"/>
      <c r="BP125" s="37"/>
      <c r="BQ125" s="37"/>
      <c r="BR125" s="4"/>
      <c r="BS125" s="4"/>
      <c r="BT125" s="4"/>
      <c r="BU125" s="4"/>
      <c r="BV125" s="37"/>
      <c r="BW125" s="4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5"/>
      <c r="CK125" s="2"/>
      <c r="CL125" s="2"/>
    </row>
    <row r="126" spans="1:90" ht="12.75" customHeight="1">
      <c r="A126" s="1"/>
      <c r="B126" s="1"/>
      <c r="C126" s="1"/>
      <c r="D126" s="2"/>
      <c r="E126" s="185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3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177"/>
      <c r="AF126" s="177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4"/>
      <c r="BA126" s="2"/>
      <c r="BB126" s="2"/>
      <c r="BC126" s="2"/>
      <c r="BD126" s="2"/>
      <c r="BE126" s="2"/>
      <c r="BF126" s="97"/>
      <c r="BG126" s="177"/>
      <c r="BH126" s="177"/>
      <c r="BI126" s="177"/>
      <c r="BJ126" s="37"/>
      <c r="BK126" s="37"/>
      <c r="BL126" s="37"/>
      <c r="BM126" s="37"/>
      <c r="BN126" s="37"/>
      <c r="BO126" s="37"/>
      <c r="BP126" s="37"/>
      <c r="BQ126" s="37"/>
      <c r="BR126" s="4"/>
      <c r="BS126" s="4"/>
      <c r="BT126" s="4"/>
      <c r="BU126" s="4"/>
      <c r="BV126" s="37"/>
      <c r="BW126" s="4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5"/>
      <c r="CK126" s="2"/>
      <c r="CL126" s="2"/>
    </row>
    <row r="127" spans="1:90" ht="12.75" customHeight="1">
      <c r="A127" s="1"/>
      <c r="B127" s="1"/>
      <c r="C127" s="1"/>
      <c r="D127" s="2"/>
      <c r="E127" s="185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3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177"/>
      <c r="AF127" s="177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4"/>
      <c r="BA127" s="2"/>
      <c r="BB127" s="2"/>
      <c r="BC127" s="2"/>
      <c r="BD127" s="2"/>
      <c r="BE127" s="2"/>
      <c r="BF127" s="97"/>
      <c r="BG127" s="177"/>
      <c r="BH127" s="177"/>
      <c r="BI127" s="177"/>
      <c r="BJ127" s="37"/>
      <c r="BK127" s="37"/>
      <c r="BL127" s="37"/>
      <c r="BM127" s="37"/>
      <c r="BN127" s="37"/>
      <c r="BO127" s="37"/>
      <c r="BP127" s="37"/>
      <c r="BQ127" s="37"/>
      <c r="BR127" s="4"/>
      <c r="BS127" s="4"/>
      <c r="BT127" s="4"/>
      <c r="BU127" s="4"/>
      <c r="BV127" s="37"/>
      <c r="BW127" s="4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5"/>
      <c r="CK127" s="2"/>
      <c r="CL127" s="2"/>
    </row>
    <row r="128" spans="1:90" ht="12.75" customHeight="1">
      <c r="A128" s="1"/>
      <c r="B128" s="1"/>
      <c r="C128" s="1"/>
      <c r="D128" s="2"/>
      <c r="E128" s="185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3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177"/>
      <c r="AF128" s="177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4"/>
      <c r="BA128" s="2"/>
      <c r="BB128" s="2"/>
      <c r="BC128" s="2"/>
      <c r="BD128" s="2"/>
      <c r="BE128" s="2"/>
      <c r="BF128" s="97"/>
      <c r="BG128" s="177"/>
      <c r="BH128" s="177"/>
      <c r="BI128" s="177"/>
      <c r="BJ128" s="37"/>
      <c r="BK128" s="37"/>
      <c r="BL128" s="37"/>
      <c r="BM128" s="37"/>
      <c r="BN128" s="37"/>
      <c r="BO128" s="37"/>
      <c r="BP128" s="37"/>
      <c r="BQ128" s="37"/>
      <c r="BR128" s="4"/>
      <c r="BS128" s="4"/>
      <c r="BT128" s="4"/>
      <c r="BU128" s="4"/>
      <c r="BV128" s="37"/>
      <c r="BW128" s="4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5"/>
      <c r="CK128" s="2"/>
      <c r="CL128" s="2"/>
    </row>
    <row r="129" spans="1:90" ht="12.75" customHeight="1">
      <c r="A129" s="1"/>
      <c r="B129" s="1"/>
      <c r="C129" s="1"/>
      <c r="D129" s="2"/>
      <c r="E129" s="185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3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177"/>
      <c r="AF129" s="177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4"/>
      <c r="BA129" s="2"/>
      <c r="BB129" s="2"/>
      <c r="BC129" s="2"/>
      <c r="BD129" s="2"/>
      <c r="BE129" s="2"/>
      <c r="BF129" s="97"/>
      <c r="BG129" s="177"/>
      <c r="BH129" s="177"/>
      <c r="BI129" s="177"/>
      <c r="BJ129" s="37"/>
      <c r="BK129" s="37"/>
      <c r="BL129" s="37"/>
      <c r="BM129" s="37"/>
      <c r="BN129" s="37"/>
      <c r="BO129" s="37"/>
      <c r="BP129" s="37"/>
      <c r="BQ129" s="37"/>
      <c r="BR129" s="4"/>
      <c r="BS129" s="4"/>
      <c r="BT129" s="4"/>
      <c r="BU129" s="4"/>
      <c r="BV129" s="37"/>
      <c r="BW129" s="4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5"/>
      <c r="CK129" s="2"/>
      <c r="CL129" s="2"/>
    </row>
    <row r="130" spans="1:90" ht="12.75" customHeight="1">
      <c r="A130" s="1"/>
      <c r="B130" s="1"/>
      <c r="C130" s="1"/>
      <c r="D130" s="2"/>
      <c r="E130" s="185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3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177"/>
      <c r="AF130" s="177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4"/>
      <c r="BA130" s="2"/>
      <c r="BB130" s="2"/>
      <c r="BC130" s="2"/>
      <c r="BD130" s="2"/>
      <c r="BE130" s="2"/>
      <c r="BF130" s="97"/>
      <c r="BG130" s="177"/>
      <c r="BH130" s="177"/>
      <c r="BI130" s="177"/>
      <c r="BJ130" s="37"/>
      <c r="BK130" s="37"/>
      <c r="BL130" s="37"/>
      <c r="BM130" s="37"/>
      <c r="BN130" s="37"/>
      <c r="BO130" s="37"/>
      <c r="BP130" s="37"/>
      <c r="BQ130" s="37"/>
      <c r="BR130" s="4"/>
      <c r="BS130" s="4"/>
      <c r="BT130" s="4"/>
      <c r="BU130" s="4"/>
      <c r="BV130" s="37"/>
      <c r="BW130" s="4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5"/>
      <c r="CK130" s="2"/>
      <c r="CL130" s="2"/>
    </row>
    <row r="131" spans="1:90" ht="12.75" customHeight="1">
      <c r="A131" s="1"/>
      <c r="B131" s="1"/>
      <c r="C131" s="1"/>
      <c r="D131" s="2"/>
      <c r="E131" s="185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3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177"/>
      <c r="AF131" s="177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4"/>
      <c r="BA131" s="2"/>
      <c r="BB131" s="2"/>
      <c r="BC131" s="2"/>
      <c r="BD131" s="2"/>
      <c r="BE131" s="2"/>
      <c r="BF131" s="97"/>
      <c r="BG131" s="177"/>
      <c r="BH131" s="177"/>
      <c r="BI131" s="177"/>
      <c r="BJ131" s="37"/>
      <c r="BK131" s="37"/>
      <c r="BL131" s="37"/>
      <c r="BM131" s="37"/>
      <c r="BN131" s="37"/>
      <c r="BO131" s="37"/>
      <c r="BP131" s="37"/>
      <c r="BQ131" s="37"/>
      <c r="BR131" s="4"/>
      <c r="BS131" s="4"/>
      <c r="BT131" s="4"/>
      <c r="BU131" s="4"/>
      <c r="BV131" s="37"/>
      <c r="BW131" s="4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5"/>
      <c r="CK131" s="2"/>
      <c r="CL131" s="2"/>
    </row>
    <row r="132" spans="1:90" ht="12.75" customHeight="1">
      <c r="A132" s="1"/>
      <c r="B132" s="1"/>
      <c r="C132" s="1"/>
      <c r="D132" s="2"/>
      <c r="E132" s="185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3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177"/>
      <c r="AF132" s="177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4"/>
      <c r="BA132" s="2"/>
      <c r="BB132" s="2"/>
      <c r="BC132" s="2"/>
      <c r="BD132" s="2"/>
      <c r="BE132" s="2"/>
      <c r="BF132" s="97"/>
      <c r="BG132" s="177"/>
      <c r="BH132" s="177"/>
      <c r="BI132" s="177"/>
      <c r="BJ132" s="37"/>
      <c r="BK132" s="37"/>
      <c r="BL132" s="37"/>
      <c r="BM132" s="37"/>
      <c r="BN132" s="37"/>
      <c r="BO132" s="37"/>
      <c r="BP132" s="37"/>
      <c r="BQ132" s="37"/>
      <c r="BR132" s="4"/>
      <c r="BS132" s="4"/>
      <c r="BT132" s="4"/>
      <c r="BU132" s="4"/>
      <c r="BV132" s="37"/>
      <c r="BW132" s="4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5"/>
      <c r="CK132" s="2"/>
      <c r="CL132" s="2"/>
    </row>
    <row r="133" spans="1:90" ht="12.75" customHeight="1">
      <c r="A133" s="1"/>
      <c r="B133" s="1"/>
      <c r="C133" s="1"/>
      <c r="D133" s="2"/>
      <c r="E133" s="185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3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177"/>
      <c r="AF133" s="177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4"/>
      <c r="BA133" s="2"/>
      <c r="BB133" s="2"/>
      <c r="BC133" s="2"/>
      <c r="BD133" s="2"/>
      <c r="BE133" s="2"/>
      <c r="BF133" s="97"/>
      <c r="BG133" s="177"/>
      <c r="BH133" s="177"/>
      <c r="BI133" s="177"/>
      <c r="BJ133" s="37"/>
      <c r="BK133" s="37"/>
      <c r="BL133" s="37"/>
      <c r="BM133" s="37"/>
      <c r="BN133" s="37"/>
      <c r="BO133" s="37"/>
      <c r="BP133" s="37"/>
      <c r="BQ133" s="37"/>
      <c r="BR133" s="4"/>
      <c r="BS133" s="4"/>
      <c r="BT133" s="4"/>
      <c r="BU133" s="4"/>
      <c r="BV133" s="37"/>
      <c r="BW133" s="4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5"/>
      <c r="CK133" s="2"/>
      <c r="CL133" s="2"/>
    </row>
    <row r="134" spans="1:90" ht="12.75" customHeight="1">
      <c r="A134" s="1"/>
      <c r="B134" s="1"/>
      <c r="C134" s="1"/>
      <c r="D134" s="2"/>
      <c r="E134" s="185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3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177"/>
      <c r="AF134" s="177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4"/>
      <c r="BA134" s="2"/>
      <c r="BB134" s="2"/>
      <c r="BC134" s="2"/>
      <c r="BD134" s="2"/>
      <c r="BE134" s="2"/>
      <c r="BF134" s="97"/>
      <c r="BG134" s="177"/>
      <c r="BH134" s="177"/>
      <c r="BI134" s="177"/>
      <c r="BJ134" s="37"/>
      <c r="BK134" s="37"/>
      <c r="BL134" s="37"/>
      <c r="BM134" s="37"/>
      <c r="BN134" s="37"/>
      <c r="BO134" s="37"/>
      <c r="BP134" s="37"/>
      <c r="BQ134" s="37"/>
      <c r="BR134" s="4"/>
      <c r="BS134" s="4"/>
      <c r="BT134" s="4"/>
      <c r="BU134" s="4"/>
      <c r="BV134" s="37"/>
      <c r="BW134" s="4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5"/>
      <c r="CK134" s="2"/>
      <c r="CL134" s="2"/>
    </row>
    <row r="135" spans="1:90" ht="12.75" customHeight="1">
      <c r="A135" s="1"/>
      <c r="B135" s="1"/>
      <c r="C135" s="1"/>
      <c r="D135" s="2"/>
      <c r="E135" s="185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3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177"/>
      <c r="AF135" s="177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4"/>
      <c r="BA135" s="2"/>
      <c r="BB135" s="2"/>
      <c r="BC135" s="2"/>
      <c r="BD135" s="2"/>
      <c r="BE135" s="2"/>
      <c r="BF135" s="97"/>
      <c r="BG135" s="177"/>
      <c r="BH135" s="177"/>
      <c r="BI135" s="177"/>
      <c r="BJ135" s="37"/>
      <c r="BK135" s="37"/>
      <c r="BL135" s="37"/>
      <c r="BM135" s="37"/>
      <c r="BN135" s="37"/>
      <c r="BO135" s="37"/>
      <c r="BP135" s="37"/>
      <c r="BQ135" s="37"/>
      <c r="BR135" s="4"/>
      <c r="BS135" s="4"/>
      <c r="BT135" s="4"/>
      <c r="BU135" s="4"/>
      <c r="BV135" s="37"/>
      <c r="BW135" s="4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5"/>
      <c r="CK135" s="2"/>
      <c r="CL135" s="2"/>
    </row>
    <row r="136" spans="1:90" ht="12.75" customHeight="1">
      <c r="A136" s="1"/>
      <c r="B136" s="1"/>
      <c r="C136" s="1"/>
      <c r="D136" s="2"/>
      <c r="E136" s="185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3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177"/>
      <c r="AF136" s="177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4"/>
      <c r="BA136" s="2"/>
      <c r="BB136" s="2"/>
      <c r="BC136" s="2"/>
      <c r="BD136" s="2"/>
      <c r="BE136" s="2"/>
      <c r="BF136" s="97"/>
      <c r="BG136" s="177"/>
      <c r="BH136" s="177"/>
      <c r="BI136" s="177"/>
      <c r="BJ136" s="37"/>
      <c r="BK136" s="37"/>
      <c r="BL136" s="37"/>
      <c r="BM136" s="37"/>
      <c r="BN136" s="37"/>
      <c r="BO136" s="37"/>
      <c r="BP136" s="37"/>
      <c r="BQ136" s="37"/>
      <c r="BR136" s="4"/>
      <c r="BS136" s="4"/>
      <c r="BT136" s="4"/>
      <c r="BU136" s="4"/>
      <c r="BV136" s="37"/>
      <c r="BW136" s="4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5"/>
      <c r="CK136" s="2"/>
      <c r="CL136" s="2"/>
    </row>
    <row r="137" spans="1:90" ht="12.75" customHeight="1">
      <c r="A137" s="1"/>
      <c r="B137" s="1"/>
      <c r="C137" s="1"/>
      <c r="D137" s="2"/>
      <c r="E137" s="185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3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177"/>
      <c r="AF137" s="177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4"/>
      <c r="BA137" s="2"/>
      <c r="BB137" s="2"/>
      <c r="BC137" s="2"/>
      <c r="BD137" s="2"/>
      <c r="BE137" s="2"/>
      <c r="BF137" s="97"/>
      <c r="BG137" s="177"/>
      <c r="BH137" s="177"/>
      <c r="BI137" s="177"/>
      <c r="BJ137" s="37"/>
      <c r="BK137" s="37"/>
      <c r="BL137" s="37"/>
      <c r="BM137" s="37"/>
      <c r="BN137" s="37"/>
      <c r="BO137" s="37"/>
      <c r="BP137" s="37"/>
      <c r="BQ137" s="37"/>
      <c r="BR137" s="4"/>
      <c r="BS137" s="4"/>
      <c r="BT137" s="4"/>
      <c r="BU137" s="4"/>
      <c r="BV137" s="37"/>
      <c r="BW137" s="4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5"/>
      <c r="CK137" s="2"/>
      <c r="CL137" s="2"/>
    </row>
    <row r="138" spans="1:90" ht="12.75" customHeight="1">
      <c r="A138" s="1"/>
      <c r="B138" s="1"/>
      <c r="C138" s="1"/>
      <c r="D138" s="2"/>
      <c r="E138" s="185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177"/>
      <c r="AF138" s="177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4"/>
      <c r="BA138" s="2"/>
      <c r="BB138" s="2"/>
      <c r="BC138" s="2"/>
      <c r="BD138" s="2"/>
      <c r="BE138" s="2"/>
      <c r="BF138" s="97"/>
      <c r="BG138" s="177"/>
      <c r="BH138" s="177"/>
      <c r="BI138" s="177"/>
      <c r="BJ138" s="37"/>
      <c r="BK138" s="37"/>
      <c r="BL138" s="37"/>
      <c r="BM138" s="37"/>
      <c r="BN138" s="37"/>
      <c r="BO138" s="37"/>
      <c r="BP138" s="37"/>
      <c r="BQ138" s="37"/>
      <c r="BR138" s="4"/>
      <c r="BS138" s="4"/>
      <c r="BT138" s="4"/>
      <c r="BU138" s="4"/>
      <c r="BV138" s="37"/>
      <c r="BW138" s="4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5"/>
      <c r="CK138" s="2"/>
      <c r="CL138" s="2"/>
    </row>
    <row r="139" spans="1:90" ht="12.75" customHeight="1">
      <c r="A139" s="1"/>
      <c r="B139" s="1"/>
      <c r="C139" s="1"/>
      <c r="D139" s="2"/>
      <c r="E139" s="185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3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177"/>
      <c r="AF139" s="177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4"/>
      <c r="BA139" s="2"/>
      <c r="BB139" s="2"/>
      <c r="BC139" s="2"/>
      <c r="BD139" s="2"/>
      <c r="BE139" s="2"/>
      <c r="BF139" s="97"/>
      <c r="BG139" s="177"/>
      <c r="BH139" s="177"/>
      <c r="BI139" s="177"/>
      <c r="BJ139" s="37"/>
      <c r="BK139" s="37"/>
      <c r="BL139" s="37"/>
      <c r="BM139" s="37"/>
      <c r="BN139" s="37"/>
      <c r="BO139" s="37"/>
      <c r="BP139" s="37"/>
      <c r="BQ139" s="37"/>
      <c r="BR139" s="4"/>
      <c r="BS139" s="4"/>
      <c r="BT139" s="4"/>
      <c r="BU139" s="4"/>
      <c r="BV139" s="37"/>
      <c r="BW139" s="4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5"/>
      <c r="CK139" s="2"/>
      <c r="CL139" s="2"/>
    </row>
    <row r="140" spans="1:90" ht="12.75" customHeight="1">
      <c r="A140" s="1"/>
      <c r="B140" s="1"/>
      <c r="C140" s="1"/>
      <c r="D140" s="2"/>
      <c r="E140" s="185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3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177"/>
      <c r="AF140" s="177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4"/>
      <c r="BA140" s="2"/>
      <c r="BB140" s="2"/>
      <c r="BC140" s="2"/>
      <c r="BD140" s="2"/>
      <c r="BE140" s="2"/>
      <c r="BF140" s="97"/>
      <c r="BG140" s="177"/>
      <c r="BH140" s="177"/>
      <c r="BI140" s="177"/>
      <c r="BJ140" s="37"/>
      <c r="BK140" s="37"/>
      <c r="BL140" s="37"/>
      <c r="BM140" s="37"/>
      <c r="BN140" s="37"/>
      <c r="BO140" s="37"/>
      <c r="BP140" s="37"/>
      <c r="BQ140" s="37"/>
      <c r="BR140" s="4"/>
      <c r="BS140" s="4"/>
      <c r="BT140" s="4"/>
      <c r="BU140" s="4"/>
      <c r="BV140" s="37"/>
      <c r="BW140" s="4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5"/>
      <c r="CK140" s="2"/>
      <c r="CL140" s="2"/>
    </row>
    <row r="141" spans="1:90" ht="12.75" customHeight="1">
      <c r="A141" s="1"/>
      <c r="B141" s="1"/>
      <c r="C141" s="1"/>
      <c r="D141" s="2"/>
      <c r="E141" s="185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177"/>
      <c r="AF141" s="177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4"/>
      <c r="BA141" s="2"/>
      <c r="BB141" s="2"/>
      <c r="BC141" s="2"/>
      <c r="BD141" s="2"/>
      <c r="BE141" s="2"/>
      <c r="BF141" s="97"/>
      <c r="BG141" s="177"/>
      <c r="BH141" s="177"/>
      <c r="BI141" s="177"/>
      <c r="BJ141" s="37"/>
      <c r="BK141" s="37"/>
      <c r="BL141" s="37"/>
      <c r="BM141" s="37"/>
      <c r="BN141" s="37"/>
      <c r="BO141" s="37"/>
      <c r="BP141" s="37"/>
      <c r="BQ141" s="37"/>
      <c r="BR141" s="4"/>
      <c r="BS141" s="4"/>
      <c r="BT141" s="4"/>
      <c r="BU141" s="4"/>
      <c r="BV141" s="37"/>
      <c r="BW141" s="4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5"/>
      <c r="CK141" s="2"/>
      <c r="CL141" s="2"/>
    </row>
    <row r="142" spans="1:90" ht="12.75" customHeight="1">
      <c r="A142" s="1"/>
      <c r="B142" s="1"/>
      <c r="C142" s="1"/>
      <c r="D142" s="2"/>
      <c r="E142" s="185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3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177"/>
      <c r="AF142" s="177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4"/>
      <c r="BA142" s="2"/>
      <c r="BB142" s="2"/>
      <c r="BC142" s="2"/>
      <c r="BD142" s="2"/>
      <c r="BE142" s="2"/>
      <c r="BF142" s="97"/>
      <c r="BG142" s="177"/>
      <c r="BH142" s="177"/>
      <c r="BI142" s="177"/>
      <c r="BJ142" s="37"/>
      <c r="BK142" s="37"/>
      <c r="BL142" s="37"/>
      <c r="BM142" s="37"/>
      <c r="BN142" s="37"/>
      <c r="BO142" s="37"/>
      <c r="BP142" s="37"/>
      <c r="BQ142" s="37"/>
      <c r="BR142" s="4"/>
      <c r="BS142" s="4"/>
      <c r="BT142" s="4"/>
      <c r="BU142" s="4"/>
      <c r="BV142" s="37"/>
      <c r="BW142" s="4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5"/>
      <c r="CK142" s="2"/>
      <c r="CL142" s="2"/>
    </row>
    <row r="143" spans="1:90" ht="12.75" customHeight="1">
      <c r="A143" s="1"/>
      <c r="B143" s="1"/>
      <c r="C143" s="1"/>
      <c r="D143" s="2"/>
      <c r="E143" s="185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3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177"/>
      <c r="AF143" s="177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4"/>
      <c r="BA143" s="2"/>
      <c r="BB143" s="2"/>
      <c r="BC143" s="2"/>
      <c r="BD143" s="2"/>
      <c r="BE143" s="2"/>
      <c r="BF143" s="97"/>
      <c r="BG143" s="177"/>
      <c r="BH143" s="177"/>
      <c r="BI143" s="177"/>
      <c r="BJ143" s="37"/>
      <c r="BK143" s="37"/>
      <c r="BL143" s="37"/>
      <c r="BM143" s="37"/>
      <c r="BN143" s="37"/>
      <c r="BO143" s="37"/>
      <c r="BP143" s="37"/>
      <c r="BQ143" s="37"/>
      <c r="BR143" s="4"/>
      <c r="BS143" s="4"/>
      <c r="BT143" s="4"/>
      <c r="BU143" s="4"/>
      <c r="BV143" s="37"/>
      <c r="BW143" s="4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5"/>
      <c r="CK143" s="2"/>
      <c r="CL143" s="2"/>
    </row>
    <row r="144" spans="1:90" ht="12.75" customHeight="1">
      <c r="A144" s="1"/>
      <c r="B144" s="1"/>
      <c r="C144" s="1"/>
      <c r="D144" s="2"/>
      <c r="E144" s="185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3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177"/>
      <c r="AF144" s="177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4"/>
      <c r="BA144" s="2"/>
      <c r="BB144" s="2"/>
      <c r="BC144" s="2"/>
      <c r="BD144" s="2"/>
      <c r="BE144" s="2"/>
      <c r="BF144" s="97"/>
      <c r="BG144" s="177"/>
      <c r="BH144" s="177"/>
      <c r="BI144" s="177"/>
      <c r="BJ144" s="37"/>
      <c r="BK144" s="37"/>
      <c r="BL144" s="37"/>
      <c r="BM144" s="37"/>
      <c r="BN144" s="37"/>
      <c r="BO144" s="37"/>
      <c r="BP144" s="37"/>
      <c r="BQ144" s="37"/>
      <c r="BR144" s="4"/>
      <c r="BS144" s="4"/>
      <c r="BT144" s="4"/>
      <c r="BU144" s="4"/>
      <c r="BV144" s="37"/>
      <c r="BW144" s="4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5"/>
      <c r="CK144" s="2"/>
      <c r="CL144" s="2"/>
    </row>
    <row r="145" spans="1:90" ht="12.75" customHeight="1">
      <c r="A145" s="1"/>
      <c r="B145" s="1"/>
      <c r="C145" s="1"/>
      <c r="D145" s="2"/>
      <c r="E145" s="185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3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177"/>
      <c r="AF145" s="177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4"/>
      <c r="BA145" s="2"/>
      <c r="BB145" s="2"/>
      <c r="BC145" s="2"/>
      <c r="BD145" s="2"/>
      <c r="BE145" s="2"/>
      <c r="BF145" s="97"/>
      <c r="BG145" s="177"/>
      <c r="BH145" s="177"/>
      <c r="BI145" s="177"/>
      <c r="BJ145" s="37"/>
      <c r="BK145" s="37"/>
      <c r="BL145" s="37"/>
      <c r="BM145" s="37"/>
      <c r="BN145" s="37"/>
      <c r="BO145" s="37"/>
      <c r="BP145" s="37"/>
      <c r="BQ145" s="37"/>
      <c r="BR145" s="4"/>
      <c r="BS145" s="4"/>
      <c r="BT145" s="4"/>
      <c r="BU145" s="4"/>
      <c r="BV145" s="37"/>
      <c r="BW145" s="4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5"/>
      <c r="CK145" s="2"/>
      <c r="CL145" s="2"/>
    </row>
    <row r="146" spans="1:90" ht="12.75" customHeight="1">
      <c r="A146" s="1"/>
      <c r="B146" s="1"/>
      <c r="C146" s="1"/>
      <c r="D146" s="2"/>
      <c r="E146" s="185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3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177"/>
      <c r="AF146" s="177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4"/>
      <c r="BA146" s="2"/>
      <c r="BB146" s="2"/>
      <c r="BC146" s="2"/>
      <c r="BD146" s="2"/>
      <c r="BE146" s="2"/>
      <c r="BF146" s="97"/>
      <c r="BG146" s="177"/>
      <c r="BH146" s="177"/>
      <c r="BI146" s="177"/>
      <c r="BJ146" s="37"/>
      <c r="BK146" s="37"/>
      <c r="BL146" s="37"/>
      <c r="BM146" s="37"/>
      <c r="BN146" s="37"/>
      <c r="BO146" s="37"/>
      <c r="BP146" s="37"/>
      <c r="BQ146" s="37"/>
      <c r="BR146" s="4"/>
      <c r="BS146" s="4"/>
      <c r="BT146" s="4"/>
      <c r="BU146" s="4"/>
      <c r="BV146" s="37"/>
      <c r="BW146" s="4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5"/>
      <c r="CK146" s="2"/>
      <c r="CL146" s="2"/>
    </row>
    <row r="147" spans="1:90" ht="12.75" customHeight="1">
      <c r="A147" s="1"/>
      <c r="B147" s="1"/>
      <c r="C147" s="1"/>
      <c r="D147" s="2"/>
      <c r="E147" s="185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3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177"/>
      <c r="AF147" s="177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4"/>
      <c r="BA147" s="2"/>
      <c r="BB147" s="2"/>
      <c r="BC147" s="2"/>
      <c r="BD147" s="2"/>
      <c r="BE147" s="2"/>
      <c r="BF147" s="97"/>
      <c r="BG147" s="177"/>
      <c r="BH147" s="177"/>
      <c r="BI147" s="177"/>
      <c r="BJ147" s="37"/>
      <c r="BK147" s="37"/>
      <c r="BL147" s="37"/>
      <c r="BM147" s="37"/>
      <c r="BN147" s="37"/>
      <c r="BO147" s="37"/>
      <c r="BP147" s="37"/>
      <c r="BQ147" s="37"/>
      <c r="BR147" s="4"/>
      <c r="BS147" s="4"/>
      <c r="BT147" s="4"/>
      <c r="BU147" s="4"/>
      <c r="BV147" s="37"/>
      <c r="BW147" s="4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5"/>
      <c r="CK147" s="2"/>
      <c r="CL147" s="2"/>
    </row>
    <row r="148" spans="1:90" ht="12.75" customHeight="1">
      <c r="A148" s="1"/>
      <c r="B148" s="1"/>
      <c r="C148" s="1"/>
      <c r="D148" s="2"/>
      <c r="E148" s="185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3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177"/>
      <c r="AF148" s="177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4"/>
      <c r="BA148" s="2"/>
      <c r="BB148" s="2"/>
      <c r="BC148" s="2"/>
      <c r="BD148" s="2"/>
      <c r="BE148" s="2"/>
      <c r="BF148" s="97"/>
      <c r="BG148" s="177"/>
      <c r="BH148" s="177"/>
      <c r="BI148" s="177"/>
      <c r="BJ148" s="37"/>
      <c r="BK148" s="37"/>
      <c r="BL148" s="37"/>
      <c r="BM148" s="37"/>
      <c r="BN148" s="37"/>
      <c r="BO148" s="37"/>
      <c r="BP148" s="37"/>
      <c r="BQ148" s="37"/>
      <c r="BR148" s="4"/>
      <c r="BS148" s="4"/>
      <c r="BT148" s="4"/>
      <c r="BU148" s="4"/>
      <c r="BV148" s="37"/>
      <c r="BW148" s="4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5"/>
      <c r="CK148" s="2"/>
      <c r="CL148" s="2"/>
    </row>
    <row r="149" spans="1:90" ht="12.75" customHeight="1">
      <c r="A149" s="1"/>
      <c r="B149" s="1"/>
      <c r="C149" s="1"/>
      <c r="D149" s="2"/>
      <c r="E149" s="185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3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177"/>
      <c r="AF149" s="177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4"/>
      <c r="BA149" s="2"/>
      <c r="BB149" s="2"/>
      <c r="BC149" s="2"/>
      <c r="BD149" s="2"/>
      <c r="BE149" s="2"/>
      <c r="BF149" s="97"/>
      <c r="BG149" s="177"/>
      <c r="BH149" s="177"/>
      <c r="BI149" s="177"/>
      <c r="BJ149" s="37"/>
      <c r="BK149" s="37"/>
      <c r="BL149" s="37"/>
      <c r="BM149" s="37"/>
      <c r="BN149" s="37"/>
      <c r="BO149" s="37"/>
      <c r="BP149" s="37"/>
      <c r="BQ149" s="37"/>
      <c r="BR149" s="4"/>
      <c r="BS149" s="4"/>
      <c r="BT149" s="4"/>
      <c r="BU149" s="4"/>
      <c r="BV149" s="37"/>
      <c r="BW149" s="4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5"/>
      <c r="CK149" s="2"/>
      <c r="CL149" s="2"/>
    </row>
    <row r="150" spans="1:90" ht="12.75" customHeight="1">
      <c r="A150" s="1"/>
      <c r="B150" s="1"/>
      <c r="C150" s="1"/>
      <c r="D150" s="2"/>
      <c r="E150" s="185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177"/>
      <c r="AF150" s="177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4"/>
      <c r="BA150" s="2"/>
      <c r="BB150" s="2"/>
      <c r="BC150" s="2"/>
      <c r="BD150" s="2"/>
      <c r="BE150" s="2"/>
      <c r="BF150" s="97"/>
      <c r="BG150" s="177"/>
      <c r="BH150" s="177"/>
      <c r="BI150" s="177"/>
      <c r="BJ150" s="37"/>
      <c r="BK150" s="37"/>
      <c r="BL150" s="37"/>
      <c r="BM150" s="37"/>
      <c r="BN150" s="37"/>
      <c r="BO150" s="37"/>
      <c r="BP150" s="37"/>
      <c r="BQ150" s="37"/>
      <c r="BR150" s="4"/>
      <c r="BS150" s="4"/>
      <c r="BT150" s="4"/>
      <c r="BU150" s="4"/>
      <c r="BV150" s="37"/>
      <c r="BW150" s="4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5"/>
      <c r="CK150" s="2"/>
      <c r="CL150" s="2"/>
    </row>
    <row r="151" spans="1:90" ht="12.75" customHeight="1">
      <c r="A151" s="1"/>
      <c r="B151" s="1"/>
      <c r="C151" s="1"/>
      <c r="D151" s="2"/>
      <c r="E151" s="185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3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177"/>
      <c r="AF151" s="177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4"/>
      <c r="BA151" s="2"/>
      <c r="BB151" s="2"/>
      <c r="BC151" s="2"/>
      <c r="BD151" s="2"/>
      <c r="BE151" s="2"/>
      <c r="BF151" s="97"/>
      <c r="BG151" s="177"/>
      <c r="BH151" s="177"/>
      <c r="BI151" s="177"/>
      <c r="BJ151" s="37"/>
      <c r="BK151" s="37"/>
      <c r="BL151" s="37"/>
      <c r="BM151" s="37"/>
      <c r="BN151" s="37"/>
      <c r="BO151" s="37"/>
      <c r="BP151" s="37"/>
      <c r="BQ151" s="37"/>
      <c r="BR151" s="4"/>
      <c r="BS151" s="4"/>
      <c r="BT151" s="4"/>
      <c r="BU151" s="4"/>
      <c r="BV151" s="37"/>
      <c r="BW151" s="4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5"/>
      <c r="CK151" s="2"/>
      <c r="CL151" s="2"/>
    </row>
    <row r="152" spans="1:90" ht="12.75" customHeight="1">
      <c r="A152" s="1"/>
      <c r="B152" s="1"/>
      <c r="C152" s="1"/>
      <c r="D152" s="2"/>
      <c r="E152" s="185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3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177"/>
      <c r="AF152" s="177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4"/>
      <c r="BA152" s="2"/>
      <c r="BB152" s="2"/>
      <c r="BC152" s="2"/>
      <c r="BD152" s="2"/>
      <c r="BE152" s="2"/>
      <c r="BF152" s="97"/>
      <c r="BG152" s="177"/>
      <c r="BH152" s="177"/>
      <c r="BI152" s="177"/>
      <c r="BJ152" s="37"/>
      <c r="BK152" s="37"/>
      <c r="BL152" s="37"/>
      <c r="BM152" s="37"/>
      <c r="BN152" s="37"/>
      <c r="BO152" s="37"/>
      <c r="BP152" s="37"/>
      <c r="BQ152" s="37"/>
      <c r="BR152" s="4"/>
      <c r="BS152" s="4"/>
      <c r="BT152" s="4"/>
      <c r="BU152" s="4"/>
      <c r="BV152" s="37"/>
      <c r="BW152" s="4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5"/>
      <c r="CK152" s="2"/>
      <c r="CL152" s="2"/>
    </row>
    <row r="153" spans="1:90" ht="12.75" customHeight="1">
      <c r="A153" s="1"/>
      <c r="B153" s="1"/>
      <c r="C153" s="1"/>
      <c r="D153" s="2"/>
      <c r="E153" s="185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3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177"/>
      <c r="AF153" s="177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4"/>
      <c r="BA153" s="2"/>
      <c r="BB153" s="2"/>
      <c r="BC153" s="2"/>
      <c r="BD153" s="2"/>
      <c r="BE153" s="2"/>
      <c r="BF153" s="97"/>
      <c r="BG153" s="177"/>
      <c r="BH153" s="177"/>
      <c r="BI153" s="177"/>
      <c r="BJ153" s="37"/>
      <c r="BK153" s="37"/>
      <c r="BL153" s="37"/>
      <c r="BM153" s="37"/>
      <c r="BN153" s="37"/>
      <c r="BO153" s="37"/>
      <c r="BP153" s="37"/>
      <c r="BQ153" s="37"/>
      <c r="BR153" s="4"/>
      <c r="BS153" s="4"/>
      <c r="BT153" s="4"/>
      <c r="BU153" s="4"/>
      <c r="BV153" s="37"/>
      <c r="BW153" s="4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5"/>
      <c r="CK153" s="2"/>
      <c r="CL153" s="2"/>
    </row>
    <row r="154" spans="1:90" ht="12.75" customHeight="1">
      <c r="A154" s="1"/>
      <c r="B154" s="1"/>
      <c r="C154" s="1"/>
      <c r="D154" s="2"/>
      <c r="E154" s="185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3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177"/>
      <c r="AF154" s="177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4"/>
      <c r="BA154" s="2"/>
      <c r="BB154" s="2"/>
      <c r="BC154" s="2"/>
      <c r="BD154" s="2"/>
      <c r="BE154" s="2"/>
      <c r="BF154" s="97"/>
      <c r="BG154" s="177"/>
      <c r="BH154" s="177"/>
      <c r="BI154" s="177"/>
      <c r="BJ154" s="37"/>
      <c r="BK154" s="37"/>
      <c r="BL154" s="37"/>
      <c r="BM154" s="37"/>
      <c r="BN154" s="37"/>
      <c r="BO154" s="37"/>
      <c r="BP154" s="37"/>
      <c r="BQ154" s="37"/>
      <c r="BR154" s="4"/>
      <c r="BS154" s="4"/>
      <c r="BT154" s="4"/>
      <c r="BU154" s="4"/>
      <c r="BV154" s="37"/>
      <c r="BW154" s="4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5"/>
      <c r="CK154" s="2"/>
      <c r="CL154" s="2"/>
    </row>
    <row r="155" spans="1:90" ht="12.75" customHeight="1">
      <c r="A155" s="1"/>
      <c r="B155" s="1"/>
      <c r="C155" s="1"/>
      <c r="D155" s="2"/>
      <c r="E155" s="185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3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177"/>
      <c r="AF155" s="177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4"/>
      <c r="BA155" s="2"/>
      <c r="BB155" s="2"/>
      <c r="BC155" s="2"/>
      <c r="BD155" s="2"/>
      <c r="BE155" s="2"/>
      <c r="BF155" s="97"/>
      <c r="BG155" s="177"/>
      <c r="BH155" s="177"/>
      <c r="BI155" s="177"/>
      <c r="BJ155" s="37"/>
      <c r="BK155" s="37"/>
      <c r="BL155" s="37"/>
      <c r="BM155" s="37"/>
      <c r="BN155" s="37"/>
      <c r="BO155" s="37"/>
      <c r="BP155" s="37"/>
      <c r="BQ155" s="37"/>
      <c r="BR155" s="4"/>
      <c r="BS155" s="4"/>
      <c r="BT155" s="4"/>
      <c r="BU155" s="4"/>
      <c r="BV155" s="37"/>
      <c r="BW155" s="4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5"/>
      <c r="CK155" s="2"/>
      <c r="CL155" s="2"/>
    </row>
    <row r="156" spans="1:90" ht="12.75" customHeight="1">
      <c r="A156" s="1"/>
      <c r="B156" s="1"/>
      <c r="C156" s="1"/>
      <c r="D156" s="2"/>
      <c r="E156" s="185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3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177"/>
      <c r="AF156" s="177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4"/>
      <c r="BA156" s="2"/>
      <c r="BB156" s="2"/>
      <c r="BC156" s="2"/>
      <c r="BD156" s="2"/>
      <c r="BE156" s="2"/>
      <c r="BF156" s="97"/>
      <c r="BG156" s="177"/>
      <c r="BH156" s="177"/>
      <c r="BI156" s="177"/>
      <c r="BJ156" s="37"/>
      <c r="BK156" s="37"/>
      <c r="BL156" s="37"/>
      <c r="BM156" s="37"/>
      <c r="BN156" s="37"/>
      <c r="BO156" s="37"/>
      <c r="BP156" s="37"/>
      <c r="BQ156" s="37"/>
      <c r="BR156" s="4"/>
      <c r="BS156" s="4"/>
      <c r="BT156" s="4"/>
      <c r="BU156" s="4"/>
      <c r="BV156" s="37"/>
      <c r="BW156" s="4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5"/>
      <c r="CK156" s="2"/>
      <c r="CL156" s="2"/>
    </row>
    <row r="157" spans="1:90" ht="12.75" customHeight="1">
      <c r="A157" s="1"/>
      <c r="B157" s="1"/>
      <c r="C157" s="1"/>
      <c r="D157" s="2"/>
      <c r="E157" s="185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177"/>
      <c r="AF157" s="177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4"/>
      <c r="BA157" s="2"/>
      <c r="BB157" s="2"/>
      <c r="BC157" s="2"/>
      <c r="BD157" s="2"/>
      <c r="BE157" s="2"/>
      <c r="BF157" s="97"/>
      <c r="BG157" s="177"/>
      <c r="BH157" s="177"/>
      <c r="BI157" s="177"/>
      <c r="BJ157" s="37"/>
      <c r="BK157" s="37"/>
      <c r="BL157" s="37"/>
      <c r="BM157" s="37"/>
      <c r="BN157" s="37"/>
      <c r="BO157" s="37"/>
      <c r="BP157" s="37"/>
      <c r="BQ157" s="37"/>
      <c r="BR157" s="4"/>
      <c r="BS157" s="4"/>
      <c r="BT157" s="4"/>
      <c r="BU157" s="4"/>
      <c r="BV157" s="37"/>
      <c r="BW157" s="4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5"/>
      <c r="CK157" s="2"/>
      <c r="CL157" s="2"/>
    </row>
    <row r="158" spans="1:90" ht="12.75" customHeight="1">
      <c r="A158" s="1"/>
      <c r="B158" s="1"/>
      <c r="C158" s="1"/>
      <c r="D158" s="2"/>
      <c r="E158" s="185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3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177"/>
      <c r="AF158" s="177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4"/>
      <c r="BA158" s="2"/>
      <c r="BB158" s="2"/>
      <c r="BC158" s="2"/>
      <c r="BD158" s="2"/>
      <c r="BE158" s="2"/>
      <c r="BF158" s="97"/>
      <c r="BG158" s="177"/>
      <c r="BH158" s="177"/>
      <c r="BI158" s="177"/>
      <c r="BJ158" s="37"/>
      <c r="BK158" s="37"/>
      <c r="BL158" s="37"/>
      <c r="BM158" s="37"/>
      <c r="BN158" s="37"/>
      <c r="BO158" s="37"/>
      <c r="BP158" s="37"/>
      <c r="BQ158" s="37"/>
      <c r="BR158" s="4"/>
      <c r="BS158" s="4"/>
      <c r="BT158" s="4"/>
      <c r="BU158" s="4"/>
      <c r="BV158" s="37"/>
      <c r="BW158" s="4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5"/>
      <c r="CK158" s="2"/>
      <c r="CL158" s="2"/>
    </row>
    <row r="159" spans="1:90" ht="12.75" customHeight="1">
      <c r="A159" s="1"/>
      <c r="B159" s="1"/>
      <c r="C159" s="1"/>
      <c r="D159" s="2"/>
      <c r="E159" s="185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3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177"/>
      <c r="AF159" s="177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4"/>
      <c r="BA159" s="2"/>
      <c r="BB159" s="2"/>
      <c r="BC159" s="2"/>
      <c r="BD159" s="2"/>
      <c r="BE159" s="2"/>
      <c r="BF159" s="97"/>
      <c r="BG159" s="177"/>
      <c r="BH159" s="177"/>
      <c r="BI159" s="177"/>
      <c r="BJ159" s="37"/>
      <c r="BK159" s="37"/>
      <c r="BL159" s="37"/>
      <c r="BM159" s="37"/>
      <c r="BN159" s="37"/>
      <c r="BO159" s="37"/>
      <c r="BP159" s="37"/>
      <c r="BQ159" s="37"/>
      <c r="BR159" s="4"/>
      <c r="BS159" s="4"/>
      <c r="BT159" s="4"/>
      <c r="BU159" s="4"/>
      <c r="BV159" s="37"/>
      <c r="BW159" s="4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5"/>
      <c r="CK159" s="2"/>
      <c r="CL159" s="2"/>
    </row>
    <row r="160" spans="1:90" ht="12.75" customHeight="1">
      <c r="A160" s="1"/>
      <c r="B160" s="1"/>
      <c r="C160" s="1"/>
      <c r="D160" s="2"/>
      <c r="E160" s="185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3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177"/>
      <c r="AF160" s="177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4"/>
      <c r="BA160" s="2"/>
      <c r="BB160" s="2"/>
      <c r="BC160" s="2"/>
      <c r="BD160" s="2"/>
      <c r="BE160" s="2"/>
      <c r="BF160" s="97"/>
      <c r="BG160" s="177"/>
      <c r="BH160" s="177"/>
      <c r="BI160" s="177"/>
      <c r="BJ160" s="37"/>
      <c r="BK160" s="37"/>
      <c r="BL160" s="37"/>
      <c r="BM160" s="37"/>
      <c r="BN160" s="37"/>
      <c r="BO160" s="37"/>
      <c r="BP160" s="37"/>
      <c r="BQ160" s="37"/>
      <c r="BR160" s="4"/>
      <c r="BS160" s="4"/>
      <c r="BT160" s="4"/>
      <c r="BU160" s="4"/>
      <c r="BV160" s="37"/>
      <c r="BW160" s="4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5"/>
      <c r="CK160" s="2"/>
      <c r="CL160" s="2"/>
    </row>
    <row r="161" spans="1:90" ht="12.75" customHeight="1">
      <c r="A161" s="1"/>
      <c r="B161" s="1"/>
      <c r="C161" s="1"/>
      <c r="D161" s="2"/>
      <c r="E161" s="185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177"/>
      <c r="AF161" s="177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4"/>
      <c r="BA161" s="2"/>
      <c r="BB161" s="2"/>
      <c r="BC161" s="2"/>
      <c r="BD161" s="2"/>
      <c r="BE161" s="2"/>
      <c r="BF161" s="97"/>
      <c r="BG161" s="177"/>
      <c r="BH161" s="177"/>
      <c r="BI161" s="177"/>
      <c r="BJ161" s="37"/>
      <c r="BK161" s="37"/>
      <c r="BL161" s="37"/>
      <c r="BM161" s="37"/>
      <c r="BN161" s="37"/>
      <c r="BO161" s="37"/>
      <c r="BP161" s="37"/>
      <c r="BQ161" s="37"/>
      <c r="BR161" s="4"/>
      <c r="BS161" s="4"/>
      <c r="BT161" s="4"/>
      <c r="BU161" s="4"/>
      <c r="BV161" s="37"/>
      <c r="BW161" s="4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5"/>
      <c r="CK161" s="2"/>
      <c r="CL161" s="2"/>
    </row>
    <row r="162" spans="1:90" ht="12.75" customHeight="1">
      <c r="A162" s="1"/>
      <c r="B162" s="1"/>
      <c r="C162" s="1"/>
      <c r="D162" s="2"/>
      <c r="E162" s="185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177"/>
      <c r="AF162" s="177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4"/>
      <c r="BA162" s="2"/>
      <c r="BB162" s="2"/>
      <c r="BC162" s="2"/>
      <c r="BD162" s="2"/>
      <c r="BE162" s="2"/>
      <c r="BF162" s="97"/>
      <c r="BG162" s="177"/>
      <c r="BH162" s="177"/>
      <c r="BI162" s="177"/>
      <c r="BJ162" s="37"/>
      <c r="BK162" s="37"/>
      <c r="BL162" s="37"/>
      <c r="BM162" s="37"/>
      <c r="BN162" s="37"/>
      <c r="BO162" s="37"/>
      <c r="BP162" s="37"/>
      <c r="BQ162" s="37"/>
      <c r="BR162" s="4"/>
      <c r="BS162" s="4"/>
      <c r="BT162" s="4"/>
      <c r="BU162" s="4"/>
      <c r="BV162" s="37"/>
      <c r="BW162" s="4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5"/>
      <c r="CK162" s="2"/>
      <c r="CL162" s="2"/>
    </row>
    <row r="163" spans="1:90" ht="12.75" customHeight="1">
      <c r="A163" s="1"/>
      <c r="B163" s="1"/>
      <c r="C163" s="1"/>
      <c r="D163" s="2"/>
      <c r="E163" s="185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177"/>
      <c r="AF163" s="177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4"/>
      <c r="BA163" s="2"/>
      <c r="BB163" s="2"/>
      <c r="BC163" s="2"/>
      <c r="BD163" s="2"/>
      <c r="BE163" s="2"/>
      <c r="BF163" s="97"/>
      <c r="BG163" s="177"/>
      <c r="BH163" s="177"/>
      <c r="BI163" s="177"/>
      <c r="BJ163" s="37"/>
      <c r="BK163" s="37"/>
      <c r="BL163" s="37"/>
      <c r="BM163" s="37"/>
      <c r="BN163" s="37"/>
      <c r="BO163" s="37"/>
      <c r="BP163" s="37"/>
      <c r="BQ163" s="37"/>
      <c r="BR163" s="4"/>
      <c r="BS163" s="4"/>
      <c r="BT163" s="4"/>
      <c r="BU163" s="4"/>
      <c r="BV163" s="37"/>
      <c r="BW163" s="4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5"/>
      <c r="CK163" s="2"/>
      <c r="CL163" s="2"/>
    </row>
    <row r="164" spans="1:90" ht="12.75" customHeight="1">
      <c r="A164" s="1"/>
      <c r="B164" s="1"/>
      <c r="C164" s="1"/>
      <c r="D164" s="2"/>
      <c r="E164" s="185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177"/>
      <c r="AF164" s="177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4"/>
      <c r="BA164" s="2"/>
      <c r="BB164" s="2"/>
      <c r="BC164" s="2"/>
      <c r="BD164" s="2"/>
      <c r="BE164" s="2"/>
      <c r="BF164" s="97"/>
      <c r="BG164" s="177"/>
      <c r="BH164" s="177"/>
      <c r="BI164" s="177"/>
      <c r="BJ164" s="37"/>
      <c r="BK164" s="37"/>
      <c r="BL164" s="37"/>
      <c r="BM164" s="37"/>
      <c r="BN164" s="37"/>
      <c r="BO164" s="37"/>
      <c r="BP164" s="37"/>
      <c r="BQ164" s="37"/>
      <c r="BR164" s="4"/>
      <c r="BS164" s="4"/>
      <c r="BT164" s="4"/>
      <c r="BU164" s="4"/>
      <c r="BV164" s="37"/>
      <c r="BW164" s="4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5"/>
      <c r="CK164" s="2"/>
      <c r="CL164" s="2"/>
    </row>
    <row r="165" spans="1:90" ht="12.75" customHeight="1">
      <c r="A165" s="1"/>
      <c r="B165" s="1"/>
      <c r="C165" s="1"/>
      <c r="D165" s="2"/>
      <c r="E165" s="185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177"/>
      <c r="AF165" s="177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4"/>
      <c r="BA165" s="2"/>
      <c r="BB165" s="2"/>
      <c r="BC165" s="2"/>
      <c r="BD165" s="2"/>
      <c r="BE165" s="2"/>
      <c r="BF165" s="97"/>
      <c r="BG165" s="177"/>
      <c r="BH165" s="177"/>
      <c r="BI165" s="177"/>
      <c r="BJ165" s="37"/>
      <c r="BK165" s="37"/>
      <c r="BL165" s="37"/>
      <c r="BM165" s="37"/>
      <c r="BN165" s="37"/>
      <c r="BO165" s="37"/>
      <c r="BP165" s="37"/>
      <c r="BQ165" s="37"/>
      <c r="BR165" s="4"/>
      <c r="BS165" s="4"/>
      <c r="BT165" s="4"/>
      <c r="BU165" s="4"/>
      <c r="BV165" s="37"/>
      <c r="BW165" s="4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5"/>
      <c r="CK165" s="2"/>
      <c r="CL165" s="2"/>
    </row>
    <row r="166" spans="1:90" ht="12.75" customHeight="1">
      <c r="A166" s="1"/>
      <c r="B166" s="1"/>
      <c r="C166" s="1"/>
      <c r="D166" s="2"/>
      <c r="E166" s="185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177"/>
      <c r="AF166" s="177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4"/>
      <c r="BA166" s="2"/>
      <c r="BB166" s="2"/>
      <c r="BC166" s="2"/>
      <c r="BD166" s="2"/>
      <c r="BE166" s="2"/>
      <c r="BF166" s="97"/>
      <c r="BG166" s="177"/>
      <c r="BH166" s="177"/>
      <c r="BI166" s="177"/>
      <c r="BJ166" s="37"/>
      <c r="BK166" s="37"/>
      <c r="BL166" s="37"/>
      <c r="BM166" s="37"/>
      <c r="BN166" s="37"/>
      <c r="BO166" s="37"/>
      <c r="BP166" s="37"/>
      <c r="BQ166" s="37"/>
      <c r="BR166" s="4"/>
      <c r="BS166" s="4"/>
      <c r="BT166" s="4"/>
      <c r="BU166" s="4"/>
      <c r="BV166" s="37"/>
      <c r="BW166" s="4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5"/>
      <c r="CK166" s="2"/>
      <c r="CL166" s="2"/>
    </row>
    <row r="167" spans="1:90" ht="12.75" customHeight="1">
      <c r="A167" s="1"/>
      <c r="B167" s="1"/>
      <c r="C167" s="1"/>
      <c r="D167" s="2"/>
      <c r="E167" s="185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177"/>
      <c r="AF167" s="177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4"/>
      <c r="BA167" s="2"/>
      <c r="BB167" s="2"/>
      <c r="BC167" s="2"/>
      <c r="BD167" s="2"/>
      <c r="BE167" s="2"/>
      <c r="BF167" s="97"/>
      <c r="BG167" s="177"/>
      <c r="BH167" s="177"/>
      <c r="BI167" s="177"/>
      <c r="BJ167" s="37"/>
      <c r="BK167" s="37"/>
      <c r="BL167" s="37"/>
      <c r="BM167" s="37"/>
      <c r="BN167" s="37"/>
      <c r="BO167" s="37"/>
      <c r="BP167" s="37"/>
      <c r="BQ167" s="37"/>
      <c r="BR167" s="4"/>
      <c r="BS167" s="4"/>
      <c r="BT167" s="4"/>
      <c r="BU167" s="4"/>
      <c r="BV167" s="37"/>
      <c r="BW167" s="4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5"/>
      <c r="CK167" s="2"/>
      <c r="CL167" s="2"/>
    </row>
    <row r="168" spans="1:90" ht="12.75" customHeight="1">
      <c r="A168" s="1"/>
      <c r="B168" s="1"/>
      <c r="C168" s="1"/>
      <c r="D168" s="2"/>
      <c r="E168" s="185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177"/>
      <c r="AF168" s="177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4"/>
      <c r="BA168" s="2"/>
      <c r="BB168" s="2"/>
      <c r="BC168" s="2"/>
      <c r="BD168" s="2"/>
      <c r="BE168" s="2"/>
      <c r="BF168" s="97"/>
      <c r="BG168" s="177"/>
      <c r="BH168" s="177"/>
      <c r="BI168" s="177"/>
      <c r="BJ168" s="37"/>
      <c r="BK168" s="37"/>
      <c r="BL168" s="37"/>
      <c r="BM168" s="37"/>
      <c r="BN168" s="37"/>
      <c r="BO168" s="37"/>
      <c r="BP168" s="37"/>
      <c r="BQ168" s="37"/>
      <c r="BR168" s="4"/>
      <c r="BS168" s="4"/>
      <c r="BT168" s="4"/>
      <c r="BU168" s="4"/>
      <c r="BV168" s="37"/>
      <c r="BW168" s="4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5"/>
      <c r="CK168" s="2"/>
      <c r="CL168" s="2"/>
    </row>
    <row r="169" spans="1:90" ht="12.75" customHeight="1">
      <c r="A169" s="1"/>
      <c r="B169" s="1"/>
      <c r="C169" s="1"/>
      <c r="D169" s="2"/>
      <c r="E169" s="185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177"/>
      <c r="AF169" s="177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4"/>
      <c r="BA169" s="2"/>
      <c r="BB169" s="2"/>
      <c r="BC169" s="2"/>
      <c r="BD169" s="2"/>
      <c r="BE169" s="2"/>
      <c r="BF169" s="97"/>
      <c r="BG169" s="177"/>
      <c r="BH169" s="177"/>
      <c r="BI169" s="177"/>
      <c r="BJ169" s="37"/>
      <c r="BK169" s="37"/>
      <c r="BL169" s="37"/>
      <c r="BM169" s="37"/>
      <c r="BN169" s="37"/>
      <c r="BO169" s="37"/>
      <c r="BP169" s="37"/>
      <c r="BQ169" s="37"/>
      <c r="BR169" s="4"/>
      <c r="BS169" s="4"/>
      <c r="BT169" s="4"/>
      <c r="BU169" s="4"/>
      <c r="BV169" s="37"/>
      <c r="BW169" s="4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5"/>
      <c r="CK169" s="2"/>
      <c r="CL169" s="2"/>
    </row>
    <row r="170" spans="1:90" ht="12.75" customHeight="1">
      <c r="A170" s="1"/>
      <c r="B170" s="1"/>
      <c r="C170" s="1"/>
      <c r="D170" s="2"/>
      <c r="E170" s="185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177"/>
      <c r="AF170" s="177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4"/>
      <c r="BA170" s="2"/>
      <c r="BB170" s="2"/>
      <c r="BC170" s="2"/>
      <c r="BD170" s="2"/>
      <c r="BE170" s="2"/>
      <c r="BF170" s="97"/>
      <c r="BG170" s="177"/>
      <c r="BH170" s="177"/>
      <c r="BI170" s="177"/>
      <c r="BJ170" s="37"/>
      <c r="BK170" s="37"/>
      <c r="BL170" s="37"/>
      <c r="BM170" s="37"/>
      <c r="BN170" s="37"/>
      <c r="BO170" s="37"/>
      <c r="BP170" s="37"/>
      <c r="BQ170" s="37"/>
      <c r="BR170" s="4"/>
      <c r="BS170" s="4"/>
      <c r="BT170" s="4"/>
      <c r="BU170" s="4"/>
      <c r="BV170" s="37"/>
      <c r="BW170" s="4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5"/>
      <c r="CK170" s="2"/>
      <c r="CL170" s="2"/>
    </row>
    <row r="171" spans="1:90" ht="12.75" customHeight="1">
      <c r="A171" s="1"/>
      <c r="B171" s="1"/>
      <c r="C171" s="1"/>
      <c r="D171" s="2"/>
      <c r="E171" s="185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177"/>
      <c r="AF171" s="177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4"/>
      <c r="BA171" s="2"/>
      <c r="BB171" s="2"/>
      <c r="BC171" s="2"/>
      <c r="BD171" s="2"/>
      <c r="BE171" s="2"/>
      <c r="BF171" s="97"/>
      <c r="BG171" s="177"/>
      <c r="BH171" s="177"/>
      <c r="BI171" s="177"/>
      <c r="BJ171" s="37"/>
      <c r="BK171" s="37"/>
      <c r="BL171" s="37"/>
      <c r="BM171" s="37"/>
      <c r="BN171" s="37"/>
      <c r="BO171" s="37"/>
      <c r="BP171" s="37"/>
      <c r="BQ171" s="37"/>
      <c r="BR171" s="4"/>
      <c r="BS171" s="4"/>
      <c r="BT171" s="4"/>
      <c r="BU171" s="4"/>
      <c r="BV171" s="37"/>
      <c r="BW171" s="4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5"/>
      <c r="CK171" s="2"/>
      <c r="CL171" s="2"/>
    </row>
    <row r="172" spans="1:90" ht="12.75" customHeight="1">
      <c r="A172" s="1"/>
      <c r="B172" s="1"/>
      <c r="C172" s="1"/>
      <c r="D172" s="2"/>
      <c r="E172" s="185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177"/>
      <c r="AF172" s="177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4"/>
      <c r="BA172" s="2"/>
      <c r="BB172" s="2"/>
      <c r="BC172" s="2"/>
      <c r="BD172" s="2"/>
      <c r="BE172" s="2"/>
      <c r="BF172" s="97"/>
      <c r="BG172" s="177"/>
      <c r="BH172" s="177"/>
      <c r="BI172" s="177"/>
      <c r="BJ172" s="37"/>
      <c r="BK172" s="37"/>
      <c r="BL172" s="37"/>
      <c r="BM172" s="37"/>
      <c r="BN172" s="37"/>
      <c r="BO172" s="37"/>
      <c r="BP172" s="37"/>
      <c r="BQ172" s="37"/>
      <c r="BR172" s="4"/>
      <c r="BS172" s="4"/>
      <c r="BT172" s="4"/>
      <c r="BU172" s="4"/>
      <c r="BV172" s="37"/>
      <c r="BW172" s="4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5"/>
      <c r="CK172" s="2"/>
      <c r="CL172" s="2"/>
    </row>
    <row r="173" spans="1:90" ht="12.75" customHeight="1">
      <c r="A173" s="1"/>
      <c r="B173" s="1"/>
      <c r="C173" s="1"/>
      <c r="D173" s="2"/>
      <c r="E173" s="185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177"/>
      <c r="AF173" s="177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4"/>
      <c r="BA173" s="2"/>
      <c r="BB173" s="2"/>
      <c r="BC173" s="2"/>
      <c r="BD173" s="2"/>
      <c r="BE173" s="2"/>
      <c r="BF173" s="97"/>
      <c r="BG173" s="177"/>
      <c r="BH173" s="177"/>
      <c r="BI173" s="177"/>
      <c r="BJ173" s="37"/>
      <c r="BK173" s="37"/>
      <c r="BL173" s="37"/>
      <c r="BM173" s="37"/>
      <c r="BN173" s="37"/>
      <c r="BO173" s="37"/>
      <c r="BP173" s="37"/>
      <c r="BQ173" s="37"/>
      <c r="BR173" s="4"/>
      <c r="BS173" s="4"/>
      <c r="BT173" s="4"/>
      <c r="BU173" s="4"/>
      <c r="BV173" s="37"/>
      <c r="BW173" s="4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5"/>
      <c r="CK173" s="2"/>
      <c r="CL173" s="2"/>
    </row>
    <row r="174" spans="1:90" ht="12.75" customHeight="1">
      <c r="A174" s="1"/>
      <c r="B174" s="1"/>
      <c r="C174" s="1"/>
      <c r="D174" s="2"/>
      <c r="E174" s="185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177"/>
      <c r="AF174" s="177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4"/>
      <c r="BA174" s="2"/>
      <c r="BB174" s="2"/>
      <c r="BC174" s="2"/>
      <c r="BD174" s="2"/>
      <c r="BE174" s="2"/>
      <c r="BF174" s="97"/>
      <c r="BG174" s="177"/>
      <c r="BH174" s="177"/>
      <c r="BI174" s="177"/>
      <c r="BJ174" s="37"/>
      <c r="BK174" s="37"/>
      <c r="BL174" s="37"/>
      <c r="BM174" s="37"/>
      <c r="BN174" s="37"/>
      <c r="BO174" s="37"/>
      <c r="BP174" s="37"/>
      <c r="BQ174" s="37"/>
      <c r="BR174" s="4"/>
      <c r="BS174" s="4"/>
      <c r="BT174" s="4"/>
      <c r="BU174" s="4"/>
      <c r="BV174" s="37"/>
      <c r="BW174" s="4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5"/>
      <c r="CK174" s="2"/>
      <c r="CL174" s="2"/>
    </row>
    <row r="175" spans="1:90" ht="12.75" customHeight="1">
      <c r="A175" s="1"/>
      <c r="B175" s="1"/>
      <c r="C175" s="1"/>
      <c r="D175" s="2"/>
      <c r="E175" s="185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177"/>
      <c r="AF175" s="177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4"/>
      <c r="BA175" s="2"/>
      <c r="BB175" s="2"/>
      <c r="BC175" s="2"/>
      <c r="BD175" s="2"/>
      <c r="BE175" s="2"/>
      <c r="BF175" s="97"/>
      <c r="BG175" s="177"/>
      <c r="BH175" s="177"/>
      <c r="BI175" s="177"/>
      <c r="BJ175" s="37"/>
      <c r="BK175" s="37"/>
      <c r="BL175" s="37"/>
      <c r="BM175" s="37"/>
      <c r="BN175" s="37"/>
      <c r="BO175" s="37"/>
      <c r="BP175" s="37"/>
      <c r="BQ175" s="37"/>
      <c r="BR175" s="4"/>
      <c r="BS175" s="4"/>
      <c r="BT175" s="4"/>
      <c r="BU175" s="4"/>
      <c r="BV175" s="37"/>
      <c r="BW175" s="4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5"/>
      <c r="CK175" s="2"/>
      <c r="CL175" s="2"/>
    </row>
    <row r="176" spans="1:90" ht="12.75" customHeight="1">
      <c r="A176" s="1"/>
      <c r="B176" s="1"/>
      <c r="C176" s="1"/>
      <c r="D176" s="2"/>
      <c r="E176" s="185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177"/>
      <c r="AF176" s="177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4"/>
      <c r="BA176" s="2"/>
      <c r="BB176" s="2"/>
      <c r="BC176" s="2"/>
      <c r="BD176" s="2"/>
      <c r="BE176" s="2"/>
      <c r="BF176" s="97"/>
      <c r="BG176" s="177"/>
      <c r="BH176" s="177"/>
      <c r="BI176" s="177"/>
      <c r="BJ176" s="37"/>
      <c r="BK176" s="37"/>
      <c r="BL176" s="37"/>
      <c r="BM176" s="37"/>
      <c r="BN176" s="37"/>
      <c r="BO176" s="37"/>
      <c r="BP176" s="37"/>
      <c r="BQ176" s="37"/>
      <c r="BR176" s="4"/>
      <c r="BS176" s="4"/>
      <c r="BT176" s="4"/>
      <c r="BU176" s="4"/>
      <c r="BV176" s="37"/>
      <c r="BW176" s="4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5"/>
      <c r="CK176" s="2"/>
      <c r="CL176" s="2"/>
    </row>
    <row r="177" spans="1:90" ht="12.75" customHeight="1">
      <c r="A177" s="1"/>
      <c r="B177" s="1"/>
      <c r="C177" s="1"/>
      <c r="D177" s="2"/>
      <c r="E177" s="185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177"/>
      <c r="AF177" s="177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4"/>
      <c r="BA177" s="2"/>
      <c r="BB177" s="2"/>
      <c r="BC177" s="2"/>
      <c r="BD177" s="2"/>
      <c r="BE177" s="2"/>
      <c r="BF177" s="97"/>
      <c r="BG177" s="177"/>
      <c r="BH177" s="177"/>
      <c r="BI177" s="177"/>
      <c r="BJ177" s="37"/>
      <c r="BK177" s="37"/>
      <c r="BL177" s="37"/>
      <c r="BM177" s="37"/>
      <c r="BN177" s="37"/>
      <c r="BO177" s="37"/>
      <c r="BP177" s="37"/>
      <c r="BQ177" s="37"/>
      <c r="BR177" s="4"/>
      <c r="BS177" s="4"/>
      <c r="BT177" s="4"/>
      <c r="BU177" s="4"/>
      <c r="BV177" s="37"/>
      <c r="BW177" s="4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5"/>
      <c r="CK177" s="2"/>
      <c r="CL177" s="2"/>
    </row>
    <row r="178" spans="1:90" ht="12.75" customHeight="1">
      <c r="A178" s="1"/>
      <c r="B178" s="1"/>
      <c r="C178" s="1"/>
      <c r="D178" s="2"/>
      <c r="E178" s="185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177"/>
      <c r="AF178" s="177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4"/>
      <c r="BA178" s="2"/>
      <c r="BB178" s="2"/>
      <c r="BC178" s="2"/>
      <c r="BD178" s="2"/>
      <c r="BE178" s="2"/>
      <c r="BF178" s="97"/>
      <c r="BG178" s="177"/>
      <c r="BH178" s="177"/>
      <c r="BI178" s="177"/>
      <c r="BJ178" s="37"/>
      <c r="BK178" s="37"/>
      <c r="BL178" s="37"/>
      <c r="BM178" s="37"/>
      <c r="BN178" s="37"/>
      <c r="BO178" s="37"/>
      <c r="BP178" s="37"/>
      <c r="BQ178" s="37"/>
      <c r="BR178" s="4"/>
      <c r="BS178" s="4"/>
      <c r="BT178" s="4"/>
      <c r="BU178" s="4"/>
      <c r="BV178" s="37"/>
      <c r="BW178" s="4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5"/>
      <c r="CK178" s="2"/>
      <c r="CL178" s="2"/>
    </row>
    <row r="179" spans="1:90" ht="12.75" customHeight="1">
      <c r="A179" s="1"/>
      <c r="B179" s="1"/>
      <c r="C179" s="1"/>
      <c r="D179" s="2"/>
      <c r="E179" s="185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177"/>
      <c r="AF179" s="177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4"/>
      <c r="BA179" s="2"/>
      <c r="BB179" s="2"/>
      <c r="BC179" s="2"/>
      <c r="BD179" s="2"/>
      <c r="BE179" s="2"/>
      <c r="BF179" s="97"/>
      <c r="BG179" s="177"/>
      <c r="BH179" s="177"/>
      <c r="BI179" s="177"/>
      <c r="BJ179" s="37"/>
      <c r="BK179" s="37"/>
      <c r="BL179" s="37"/>
      <c r="BM179" s="37"/>
      <c r="BN179" s="37"/>
      <c r="BO179" s="37"/>
      <c r="BP179" s="37"/>
      <c r="BQ179" s="37"/>
      <c r="BR179" s="4"/>
      <c r="BS179" s="4"/>
      <c r="BT179" s="4"/>
      <c r="BU179" s="4"/>
      <c r="BV179" s="37"/>
      <c r="BW179" s="4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5"/>
      <c r="CK179" s="2"/>
      <c r="CL179" s="2"/>
    </row>
    <row r="180" spans="1:90" ht="12.75" customHeight="1">
      <c r="A180" s="1"/>
      <c r="B180" s="1"/>
      <c r="C180" s="1"/>
      <c r="D180" s="2"/>
      <c r="E180" s="185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177"/>
      <c r="AF180" s="177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4"/>
      <c r="BA180" s="2"/>
      <c r="BB180" s="2"/>
      <c r="BC180" s="2"/>
      <c r="BD180" s="2"/>
      <c r="BE180" s="2"/>
      <c r="BF180" s="97"/>
      <c r="BG180" s="177"/>
      <c r="BH180" s="177"/>
      <c r="BI180" s="177"/>
      <c r="BJ180" s="37"/>
      <c r="BK180" s="37"/>
      <c r="BL180" s="37"/>
      <c r="BM180" s="37"/>
      <c r="BN180" s="37"/>
      <c r="BO180" s="37"/>
      <c r="BP180" s="37"/>
      <c r="BQ180" s="37"/>
      <c r="BR180" s="4"/>
      <c r="BS180" s="4"/>
      <c r="BT180" s="4"/>
      <c r="BU180" s="4"/>
      <c r="BV180" s="37"/>
      <c r="BW180" s="4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5"/>
      <c r="CK180" s="2"/>
      <c r="CL180" s="2"/>
    </row>
    <row r="181" spans="1:90" ht="12.75" customHeight="1">
      <c r="A181" s="1"/>
      <c r="B181" s="1"/>
      <c r="C181" s="1"/>
      <c r="D181" s="2"/>
      <c r="E181" s="185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177"/>
      <c r="AF181" s="177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4"/>
      <c r="BA181" s="2"/>
      <c r="BB181" s="2"/>
      <c r="BC181" s="2"/>
      <c r="BD181" s="2"/>
      <c r="BE181" s="2"/>
      <c r="BF181" s="97"/>
      <c r="BG181" s="177"/>
      <c r="BH181" s="177"/>
      <c r="BI181" s="177"/>
      <c r="BJ181" s="37"/>
      <c r="BK181" s="37"/>
      <c r="BL181" s="37"/>
      <c r="BM181" s="37"/>
      <c r="BN181" s="37"/>
      <c r="BO181" s="37"/>
      <c r="BP181" s="37"/>
      <c r="BQ181" s="37"/>
      <c r="BR181" s="4"/>
      <c r="BS181" s="4"/>
      <c r="BT181" s="4"/>
      <c r="BU181" s="4"/>
      <c r="BV181" s="37"/>
      <c r="BW181" s="4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5"/>
      <c r="CK181" s="2"/>
      <c r="CL181" s="2"/>
    </row>
    <row r="182" spans="1:90" ht="12.75" customHeight="1">
      <c r="A182" s="1"/>
      <c r="B182" s="1"/>
      <c r="C182" s="1"/>
      <c r="D182" s="2"/>
      <c r="E182" s="185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177"/>
      <c r="AF182" s="177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4"/>
      <c r="BA182" s="2"/>
      <c r="BB182" s="2"/>
      <c r="BC182" s="2"/>
      <c r="BD182" s="2"/>
      <c r="BE182" s="2"/>
      <c r="BF182" s="97"/>
      <c r="BG182" s="177"/>
      <c r="BH182" s="177"/>
      <c r="BI182" s="177"/>
      <c r="BJ182" s="37"/>
      <c r="BK182" s="37"/>
      <c r="BL182" s="37"/>
      <c r="BM182" s="37"/>
      <c r="BN182" s="37"/>
      <c r="BO182" s="37"/>
      <c r="BP182" s="37"/>
      <c r="BQ182" s="37"/>
      <c r="BR182" s="4"/>
      <c r="BS182" s="4"/>
      <c r="BT182" s="4"/>
      <c r="BU182" s="4"/>
      <c r="BV182" s="37"/>
      <c r="BW182" s="4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5"/>
      <c r="CK182" s="2"/>
      <c r="CL182" s="2"/>
    </row>
    <row r="183" spans="1:90" ht="12.75" customHeight="1">
      <c r="A183" s="1"/>
      <c r="B183" s="1"/>
      <c r="C183" s="1"/>
      <c r="D183" s="2"/>
      <c r="E183" s="185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177"/>
      <c r="AF183" s="177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4"/>
      <c r="BA183" s="2"/>
      <c r="BB183" s="2"/>
      <c r="BC183" s="2"/>
      <c r="BD183" s="2"/>
      <c r="BE183" s="2"/>
      <c r="BF183" s="97"/>
      <c r="BG183" s="177"/>
      <c r="BH183" s="177"/>
      <c r="BI183" s="177"/>
      <c r="BJ183" s="37"/>
      <c r="BK183" s="37"/>
      <c r="BL183" s="37"/>
      <c r="BM183" s="37"/>
      <c r="BN183" s="37"/>
      <c r="BO183" s="37"/>
      <c r="BP183" s="37"/>
      <c r="BQ183" s="37"/>
      <c r="BR183" s="4"/>
      <c r="BS183" s="4"/>
      <c r="BT183" s="4"/>
      <c r="BU183" s="4"/>
      <c r="BV183" s="37"/>
      <c r="BW183" s="4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5"/>
      <c r="CK183" s="2"/>
      <c r="CL183" s="2"/>
    </row>
    <row r="184" spans="1:90" ht="12.75" customHeight="1">
      <c r="A184" s="1"/>
      <c r="B184" s="1"/>
      <c r="C184" s="1"/>
      <c r="D184" s="2"/>
      <c r="E184" s="185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177"/>
      <c r="AF184" s="177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4"/>
      <c r="BA184" s="2"/>
      <c r="BB184" s="2"/>
      <c r="BC184" s="2"/>
      <c r="BD184" s="2"/>
      <c r="BE184" s="2"/>
      <c r="BF184" s="97"/>
      <c r="BG184" s="177"/>
      <c r="BH184" s="177"/>
      <c r="BI184" s="177"/>
      <c r="BJ184" s="37"/>
      <c r="BK184" s="37"/>
      <c r="BL184" s="37"/>
      <c r="BM184" s="37"/>
      <c r="BN184" s="37"/>
      <c r="BO184" s="37"/>
      <c r="BP184" s="37"/>
      <c r="BQ184" s="37"/>
      <c r="BR184" s="4"/>
      <c r="BS184" s="4"/>
      <c r="BT184" s="4"/>
      <c r="BU184" s="4"/>
      <c r="BV184" s="37"/>
      <c r="BW184" s="4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5"/>
      <c r="CK184" s="2"/>
      <c r="CL184" s="2"/>
    </row>
    <row r="185" spans="1:90" ht="12.75" customHeight="1">
      <c r="A185" s="1"/>
      <c r="B185" s="1"/>
      <c r="C185" s="1"/>
      <c r="D185" s="2"/>
      <c r="E185" s="185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177"/>
      <c r="AF185" s="177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4"/>
      <c r="BA185" s="2"/>
      <c r="BB185" s="2"/>
      <c r="BC185" s="2"/>
      <c r="BD185" s="2"/>
      <c r="BE185" s="2"/>
      <c r="BF185" s="97"/>
      <c r="BG185" s="177"/>
      <c r="BH185" s="177"/>
      <c r="BI185" s="177"/>
      <c r="BJ185" s="37"/>
      <c r="BK185" s="37"/>
      <c r="BL185" s="37"/>
      <c r="BM185" s="37"/>
      <c r="BN185" s="37"/>
      <c r="BO185" s="37"/>
      <c r="BP185" s="37"/>
      <c r="BQ185" s="37"/>
      <c r="BR185" s="4"/>
      <c r="BS185" s="4"/>
      <c r="BT185" s="4"/>
      <c r="BU185" s="4"/>
      <c r="BV185" s="37"/>
      <c r="BW185" s="4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5"/>
      <c r="CK185" s="2"/>
      <c r="CL185" s="2"/>
    </row>
    <row r="186" spans="1:90" ht="12.75" customHeight="1">
      <c r="A186" s="1"/>
      <c r="B186" s="1"/>
      <c r="C186" s="1"/>
      <c r="D186" s="2"/>
      <c r="E186" s="185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177"/>
      <c r="AF186" s="177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4"/>
      <c r="BA186" s="2"/>
      <c r="BB186" s="2"/>
      <c r="BC186" s="2"/>
      <c r="BD186" s="2"/>
      <c r="BE186" s="2"/>
      <c r="BF186" s="97"/>
      <c r="BG186" s="177"/>
      <c r="BH186" s="177"/>
      <c r="BI186" s="177"/>
      <c r="BJ186" s="37"/>
      <c r="BK186" s="37"/>
      <c r="BL186" s="37"/>
      <c r="BM186" s="37"/>
      <c r="BN186" s="37"/>
      <c r="BO186" s="37"/>
      <c r="BP186" s="37"/>
      <c r="BQ186" s="37"/>
      <c r="BR186" s="4"/>
      <c r="BS186" s="4"/>
      <c r="BT186" s="4"/>
      <c r="BU186" s="4"/>
      <c r="BV186" s="37"/>
      <c r="BW186" s="4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5"/>
      <c r="CK186" s="2"/>
      <c r="CL186" s="2"/>
    </row>
    <row r="187" spans="1:90" ht="12.75" customHeight="1">
      <c r="A187" s="1"/>
      <c r="B187" s="1"/>
      <c r="C187" s="1"/>
      <c r="D187" s="2"/>
      <c r="E187" s="185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177"/>
      <c r="AF187" s="177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4"/>
      <c r="BA187" s="2"/>
      <c r="BB187" s="2"/>
      <c r="BC187" s="2"/>
      <c r="BD187" s="2"/>
      <c r="BE187" s="2"/>
      <c r="BF187" s="97"/>
      <c r="BG187" s="177"/>
      <c r="BH187" s="177"/>
      <c r="BI187" s="177"/>
      <c r="BJ187" s="37"/>
      <c r="BK187" s="37"/>
      <c r="BL187" s="37"/>
      <c r="BM187" s="37"/>
      <c r="BN187" s="37"/>
      <c r="BO187" s="37"/>
      <c r="BP187" s="37"/>
      <c r="BQ187" s="37"/>
      <c r="BR187" s="4"/>
      <c r="BS187" s="4"/>
      <c r="BT187" s="4"/>
      <c r="BU187" s="4"/>
      <c r="BV187" s="37"/>
      <c r="BW187" s="4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5"/>
      <c r="CK187" s="2"/>
      <c r="CL187" s="2"/>
    </row>
    <row r="188" spans="1:90" ht="12.75" customHeight="1">
      <c r="A188" s="1"/>
      <c r="B188" s="1"/>
      <c r="C188" s="1"/>
      <c r="D188" s="2"/>
      <c r="E188" s="185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177"/>
      <c r="AF188" s="177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4"/>
      <c r="BA188" s="2"/>
      <c r="BB188" s="2"/>
      <c r="BC188" s="2"/>
      <c r="BD188" s="2"/>
      <c r="BE188" s="2"/>
      <c r="BF188" s="97"/>
      <c r="BG188" s="177"/>
      <c r="BH188" s="177"/>
      <c r="BI188" s="177"/>
      <c r="BJ188" s="37"/>
      <c r="BK188" s="37"/>
      <c r="BL188" s="37"/>
      <c r="BM188" s="37"/>
      <c r="BN188" s="37"/>
      <c r="BO188" s="37"/>
      <c r="BP188" s="37"/>
      <c r="BQ188" s="37"/>
      <c r="BR188" s="4"/>
      <c r="BS188" s="4"/>
      <c r="BT188" s="4"/>
      <c r="BU188" s="4"/>
      <c r="BV188" s="37"/>
      <c r="BW188" s="4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5"/>
      <c r="CK188" s="2"/>
      <c r="CL188" s="2"/>
    </row>
    <row r="189" spans="1:90" ht="12.75" customHeight="1">
      <c r="A189" s="1"/>
      <c r="B189" s="1"/>
      <c r="C189" s="1"/>
      <c r="D189" s="2"/>
      <c r="E189" s="185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177"/>
      <c r="AF189" s="177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4"/>
      <c r="BA189" s="2"/>
      <c r="BB189" s="2"/>
      <c r="BC189" s="2"/>
      <c r="BD189" s="2"/>
      <c r="BE189" s="2"/>
      <c r="BF189" s="97"/>
      <c r="BG189" s="177"/>
      <c r="BH189" s="177"/>
      <c r="BI189" s="177"/>
      <c r="BJ189" s="37"/>
      <c r="BK189" s="37"/>
      <c r="BL189" s="37"/>
      <c r="BM189" s="37"/>
      <c r="BN189" s="37"/>
      <c r="BO189" s="37"/>
      <c r="BP189" s="37"/>
      <c r="BQ189" s="37"/>
      <c r="BR189" s="4"/>
      <c r="BS189" s="4"/>
      <c r="BT189" s="4"/>
      <c r="BU189" s="4"/>
      <c r="BV189" s="37"/>
      <c r="BW189" s="4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5"/>
      <c r="CK189" s="2"/>
      <c r="CL189" s="2"/>
    </row>
    <row r="190" spans="1:90" ht="12.75" customHeight="1">
      <c r="A190" s="1"/>
      <c r="B190" s="1"/>
      <c r="C190" s="1"/>
      <c r="D190" s="2"/>
      <c r="E190" s="185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177"/>
      <c r="AF190" s="177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4"/>
      <c r="BA190" s="2"/>
      <c r="BB190" s="2"/>
      <c r="BC190" s="2"/>
      <c r="BD190" s="2"/>
      <c r="BE190" s="2"/>
      <c r="BF190" s="97"/>
      <c r="BG190" s="177"/>
      <c r="BH190" s="177"/>
      <c r="BI190" s="177"/>
      <c r="BJ190" s="37"/>
      <c r="BK190" s="37"/>
      <c r="BL190" s="37"/>
      <c r="BM190" s="37"/>
      <c r="BN190" s="37"/>
      <c r="BO190" s="37"/>
      <c r="BP190" s="37"/>
      <c r="BQ190" s="37"/>
      <c r="BR190" s="4"/>
      <c r="BS190" s="4"/>
      <c r="BT190" s="4"/>
      <c r="BU190" s="4"/>
      <c r="BV190" s="37"/>
      <c r="BW190" s="4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5"/>
      <c r="CK190" s="2"/>
      <c r="CL190" s="2"/>
    </row>
    <row r="191" spans="1:90" ht="12.75" customHeight="1">
      <c r="A191" s="1"/>
      <c r="B191" s="1"/>
      <c r="C191" s="1"/>
      <c r="D191" s="2"/>
      <c r="E191" s="185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177"/>
      <c r="AF191" s="177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4"/>
      <c r="BA191" s="2"/>
      <c r="BB191" s="2"/>
      <c r="BC191" s="2"/>
      <c r="BD191" s="2"/>
      <c r="BE191" s="2"/>
      <c r="BF191" s="97"/>
      <c r="BG191" s="177"/>
      <c r="BH191" s="177"/>
      <c r="BI191" s="177"/>
      <c r="BJ191" s="37"/>
      <c r="BK191" s="37"/>
      <c r="BL191" s="37"/>
      <c r="BM191" s="37"/>
      <c r="BN191" s="37"/>
      <c r="BO191" s="37"/>
      <c r="BP191" s="37"/>
      <c r="BQ191" s="37"/>
      <c r="BR191" s="4"/>
      <c r="BS191" s="4"/>
      <c r="BT191" s="4"/>
      <c r="BU191" s="4"/>
      <c r="BV191" s="37"/>
      <c r="BW191" s="4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5"/>
      <c r="CK191" s="2"/>
      <c r="CL191" s="2"/>
    </row>
    <row r="192" spans="1:90" ht="12.75" customHeight="1">
      <c r="A192" s="1"/>
      <c r="B192" s="1"/>
      <c r="C192" s="1"/>
      <c r="D192" s="2"/>
      <c r="E192" s="185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177"/>
      <c r="AF192" s="177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4"/>
      <c r="BA192" s="2"/>
      <c r="BB192" s="2"/>
      <c r="BC192" s="2"/>
      <c r="BD192" s="2"/>
      <c r="BE192" s="2"/>
      <c r="BF192" s="97"/>
      <c r="BG192" s="177"/>
      <c r="BH192" s="177"/>
      <c r="BI192" s="177"/>
      <c r="BJ192" s="37"/>
      <c r="BK192" s="37"/>
      <c r="BL192" s="37"/>
      <c r="BM192" s="37"/>
      <c r="BN192" s="37"/>
      <c r="BO192" s="37"/>
      <c r="BP192" s="37"/>
      <c r="BQ192" s="37"/>
      <c r="BR192" s="4"/>
      <c r="BS192" s="4"/>
      <c r="BT192" s="4"/>
      <c r="BU192" s="4"/>
      <c r="BV192" s="37"/>
      <c r="BW192" s="4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5"/>
      <c r="CK192" s="2"/>
      <c r="CL192" s="2"/>
    </row>
    <row r="193" spans="1:90" ht="12.75" customHeight="1">
      <c r="A193" s="1"/>
      <c r="B193" s="1"/>
      <c r="C193" s="1"/>
      <c r="D193" s="2"/>
      <c r="E193" s="185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177"/>
      <c r="AF193" s="177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4"/>
      <c r="BA193" s="2"/>
      <c r="BB193" s="2"/>
      <c r="BC193" s="2"/>
      <c r="BD193" s="2"/>
      <c r="BE193" s="2"/>
      <c r="BF193" s="97"/>
      <c r="BG193" s="177"/>
      <c r="BH193" s="177"/>
      <c r="BI193" s="177"/>
      <c r="BJ193" s="37"/>
      <c r="BK193" s="37"/>
      <c r="BL193" s="37"/>
      <c r="BM193" s="37"/>
      <c r="BN193" s="37"/>
      <c r="BO193" s="37"/>
      <c r="BP193" s="37"/>
      <c r="BQ193" s="37"/>
      <c r="BR193" s="4"/>
      <c r="BS193" s="4"/>
      <c r="BT193" s="4"/>
      <c r="BU193" s="4"/>
      <c r="BV193" s="37"/>
      <c r="BW193" s="4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5"/>
      <c r="CK193" s="2"/>
      <c r="CL193" s="2"/>
    </row>
    <row r="194" spans="1:90" ht="12.75" customHeight="1">
      <c r="A194" s="1"/>
      <c r="B194" s="1"/>
      <c r="C194" s="1"/>
      <c r="D194" s="2"/>
      <c r="E194" s="185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177"/>
      <c r="AF194" s="177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4"/>
      <c r="BA194" s="2"/>
      <c r="BB194" s="2"/>
      <c r="BC194" s="2"/>
      <c r="BD194" s="2"/>
      <c r="BE194" s="2"/>
      <c r="BF194" s="97"/>
      <c r="BG194" s="177"/>
      <c r="BH194" s="177"/>
      <c r="BI194" s="177"/>
      <c r="BJ194" s="37"/>
      <c r="BK194" s="37"/>
      <c r="BL194" s="37"/>
      <c r="BM194" s="37"/>
      <c r="BN194" s="37"/>
      <c r="BO194" s="37"/>
      <c r="BP194" s="37"/>
      <c r="BQ194" s="37"/>
      <c r="BR194" s="4"/>
      <c r="BS194" s="4"/>
      <c r="BT194" s="4"/>
      <c r="BU194" s="4"/>
      <c r="BV194" s="37"/>
      <c r="BW194" s="4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5"/>
      <c r="CK194" s="2"/>
      <c r="CL194" s="2"/>
    </row>
    <row r="195" spans="1:90" ht="12.75" customHeight="1">
      <c r="A195" s="1"/>
      <c r="B195" s="1"/>
      <c r="C195" s="1"/>
      <c r="D195" s="2"/>
      <c r="E195" s="185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177"/>
      <c r="AF195" s="177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4"/>
      <c r="BA195" s="2"/>
      <c r="BB195" s="2"/>
      <c r="BC195" s="2"/>
      <c r="BD195" s="2"/>
      <c r="BE195" s="2"/>
      <c r="BF195" s="97"/>
      <c r="BG195" s="177"/>
      <c r="BH195" s="177"/>
      <c r="BI195" s="177"/>
      <c r="BJ195" s="37"/>
      <c r="BK195" s="37"/>
      <c r="BL195" s="37"/>
      <c r="BM195" s="37"/>
      <c r="BN195" s="37"/>
      <c r="BO195" s="37"/>
      <c r="BP195" s="37"/>
      <c r="BQ195" s="37"/>
      <c r="BR195" s="4"/>
      <c r="BS195" s="4"/>
      <c r="BT195" s="4"/>
      <c r="BU195" s="4"/>
      <c r="BV195" s="37"/>
      <c r="BW195" s="4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5"/>
      <c r="CK195" s="2"/>
      <c r="CL195" s="2"/>
    </row>
    <row r="196" spans="1:90" ht="12.75" customHeight="1">
      <c r="A196" s="1"/>
      <c r="B196" s="1"/>
      <c r="C196" s="1"/>
      <c r="D196" s="2"/>
      <c r="E196" s="185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177"/>
      <c r="AF196" s="177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4"/>
      <c r="BA196" s="2"/>
      <c r="BB196" s="2"/>
      <c r="BC196" s="2"/>
      <c r="BD196" s="2"/>
      <c r="BE196" s="2"/>
      <c r="BF196" s="97"/>
      <c r="BG196" s="177"/>
      <c r="BH196" s="177"/>
      <c r="BI196" s="177"/>
      <c r="BJ196" s="37"/>
      <c r="BK196" s="37"/>
      <c r="BL196" s="37"/>
      <c r="BM196" s="37"/>
      <c r="BN196" s="37"/>
      <c r="BO196" s="37"/>
      <c r="BP196" s="37"/>
      <c r="BQ196" s="37"/>
      <c r="BR196" s="4"/>
      <c r="BS196" s="4"/>
      <c r="BT196" s="4"/>
      <c r="BU196" s="4"/>
      <c r="BV196" s="37"/>
      <c r="BW196" s="4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5"/>
      <c r="CK196" s="2"/>
      <c r="CL196" s="2"/>
    </row>
    <row r="197" spans="1:90" ht="12.75" customHeight="1">
      <c r="A197" s="1"/>
      <c r="B197" s="1"/>
      <c r="C197" s="1"/>
      <c r="D197" s="2"/>
      <c r="E197" s="185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177"/>
      <c r="AF197" s="177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4"/>
      <c r="BA197" s="2"/>
      <c r="BB197" s="2"/>
      <c r="BC197" s="2"/>
      <c r="BD197" s="2"/>
      <c r="BE197" s="2"/>
      <c r="BF197" s="97"/>
      <c r="BG197" s="177"/>
      <c r="BH197" s="177"/>
      <c r="BI197" s="177"/>
      <c r="BJ197" s="37"/>
      <c r="BK197" s="37"/>
      <c r="BL197" s="37"/>
      <c r="BM197" s="37"/>
      <c r="BN197" s="37"/>
      <c r="BO197" s="37"/>
      <c r="BP197" s="37"/>
      <c r="BQ197" s="37"/>
      <c r="BR197" s="4"/>
      <c r="BS197" s="4"/>
      <c r="BT197" s="4"/>
      <c r="BU197" s="4"/>
      <c r="BV197" s="37"/>
      <c r="BW197" s="4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5"/>
      <c r="CK197" s="2"/>
      <c r="CL197" s="2"/>
    </row>
    <row r="198" spans="1:90" ht="12.75" customHeight="1">
      <c r="A198" s="1"/>
      <c r="B198" s="1"/>
      <c r="C198" s="1"/>
      <c r="D198" s="2"/>
      <c r="E198" s="185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177"/>
      <c r="AF198" s="177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4"/>
      <c r="BA198" s="2"/>
      <c r="BB198" s="2"/>
      <c r="BC198" s="2"/>
      <c r="BD198" s="2"/>
      <c r="BE198" s="2"/>
      <c r="BF198" s="97"/>
      <c r="BG198" s="177"/>
      <c r="BH198" s="177"/>
      <c r="BI198" s="177"/>
      <c r="BJ198" s="37"/>
      <c r="BK198" s="37"/>
      <c r="BL198" s="37"/>
      <c r="BM198" s="37"/>
      <c r="BN198" s="37"/>
      <c r="BO198" s="37"/>
      <c r="BP198" s="37"/>
      <c r="BQ198" s="37"/>
      <c r="BR198" s="4"/>
      <c r="BS198" s="4"/>
      <c r="BT198" s="4"/>
      <c r="BU198" s="4"/>
      <c r="BV198" s="37"/>
      <c r="BW198" s="4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5"/>
      <c r="CK198" s="2"/>
      <c r="CL198" s="2"/>
    </row>
    <row r="199" spans="1:90" ht="12.75" customHeight="1">
      <c r="A199" s="1"/>
      <c r="B199" s="1"/>
      <c r="C199" s="1"/>
      <c r="D199" s="2"/>
      <c r="E199" s="185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177"/>
      <c r="AF199" s="177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4"/>
      <c r="BA199" s="2"/>
      <c r="BB199" s="2"/>
      <c r="BC199" s="2"/>
      <c r="BD199" s="2"/>
      <c r="BE199" s="2"/>
      <c r="BF199" s="97"/>
      <c r="BG199" s="177"/>
      <c r="BH199" s="177"/>
      <c r="BI199" s="177"/>
      <c r="BJ199" s="37"/>
      <c r="BK199" s="37"/>
      <c r="BL199" s="37"/>
      <c r="BM199" s="37"/>
      <c r="BN199" s="37"/>
      <c r="BO199" s="37"/>
      <c r="BP199" s="37"/>
      <c r="BQ199" s="37"/>
      <c r="BR199" s="4"/>
      <c r="BS199" s="4"/>
      <c r="BT199" s="4"/>
      <c r="BU199" s="4"/>
      <c r="BV199" s="37"/>
      <c r="BW199" s="4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5"/>
      <c r="CK199" s="2"/>
      <c r="CL199" s="2"/>
    </row>
    <row r="200" spans="1:90" ht="12.75" customHeight="1">
      <c r="A200" s="1"/>
      <c r="B200" s="1"/>
      <c r="C200" s="1"/>
      <c r="D200" s="2"/>
      <c r="E200" s="185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177"/>
      <c r="AF200" s="177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4"/>
      <c r="BA200" s="2"/>
      <c r="BB200" s="2"/>
      <c r="BC200" s="2"/>
      <c r="BD200" s="2"/>
      <c r="BE200" s="2"/>
      <c r="BF200" s="97"/>
      <c r="BG200" s="177"/>
      <c r="BH200" s="177"/>
      <c r="BI200" s="177"/>
      <c r="BJ200" s="37"/>
      <c r="BK200" s="37"/>
      <c r="BL200" s="37"/>
      <c r="BM200" s="37"/>
      <c r="BN200" s="37"/>
      <c r="BO200" s="37"/>
      <c r="BP200" s="37"/>
      <c r="BQ200" s="37"/>
      <c r="BR200" s="4"/>
      <c r="BS200" s="4"/>
      <c r="BT200" s="4"/>
      <c r="BU200" s="4"/>
      <c r="BV200" s="37"/>
      <c r="BW200" s="4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5"/>
      <c r="CK200" s="2"/>
      <c r="CL200" s="2"/>
    </row>
    <row r="201" spans="1:90" ht="12.75" customHeight="1">
      <c r="A201" s="1"/>
      <c r="B201" s="1"/>
      <c r="C201" s="1"/>
      <c r="D201" s="2"/>
      <c r="E201" s="185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177"/>
      <c r="AF201" s="177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4"/>
      <c r="BA201" s="2"/>
      <c r="BB201" s="2"/>
      <c r="BC201" s="2"/>
      <c r="BD201" s="2"/>
      <c r="BE201" s="2"/>
      <c r="BF201" s="97"/>
      <c r="BG201" s="177"/>
      <c r="BH201" s="177"/>
      <c r="BI201" s="177"/>
      <c r="BJ201" s="37"/>
      <c r="BK201" s="37"/>
      <c r="BL201" s="37"/>
      <c r="BM201" s="37"/>
      <c r="BN201" s="37"/>
      <c r="BO201" s="37"/>
      <c r="BP201" s="37"/>
      <c r="BQ201" s="37"/>
      <c r="BR201" s="4"/>
      <c r="BS201" s="4"/>
      <c r="BT201" s="4"/>
      <c r="BU201" s="4"/>
      <c r="BV201" s="37"/>
      <c r="BW201" s="4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5"/>
      <c r="CK201" s="2"/>
      <c r="CL201" s="2"/>
    </row>
    <row r="202" spans="1:90" ht="12.75" customHeight="1">
      <c r="A202" s="1"/>
      <c r="B202" s="1"/>
      <c r="C202" s="1"/>
      <c r="D202" s="2"/>
      <c r="E202" s="185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177"/>
      <c r="AF202" s="177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4"/>
      <c r="BA202" s="2"/>
      <c r="BB202" s="2"/>
      <c r="BC202" s="2"/>
      <c r="BD202" s="2"/>
      <c r="BE202" s="2"/>
      <c r="BF202" s="97"/>
      <c r="BG202" s="177"/>
      <c r="BH202" s="177"/>
      <c r="BI202" s="177"/>
      <c r="BJ202" s="37"/>
      <c r="BK202" s="37"/>
      <c r="BL202" s="37"/>
      <c r="BM202" s="37"/>
      <c r="BN202" s="37"/>
      <c r="BO202" s="37"/>
      <c r="BP202" s="37"/>
      <c r="BQ202" s="37"/>
      <c r="BR202" s="4"/>
      <c r="BS202" s="4"/>
      <c r="BT202" s="4"/>
      <c r="BU202" s="4"/>
      <c r="BV202" s="37"/>
      <c r="BW202" s="4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5"/>
      <c r="CK202" s="2"/>
      <c r="CL202" s="2"/>
    </row>
    <row r="203" spans="1:90" ht="12.75" customHeight="1">
      <c r="A203" s="1"/>
      <c r="B203" s="1"/>
      <c r="C203" s="1"/>
      <c r="D203" s="2"/>
      <c r="E203" s="185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177"/>
      <c r="AF203" s="177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4"/>
      <c r="BA203" s="2"/>
      <c r="BB203" s="2"/>
      <c r="BC203" s="2"/>
      <c r="BD203" s="2"/>
      <c r="BE203" s="2"/>
      <c r="BF203" s="97"/>
      <c r="BG203" s="177"/>
      <c r="BH203" s="177"/>
      <c r="BI203" s="177"/>
      <c r="BJ203" s="37"/>
      <c r="BK203" s="37"/>
      <c r="BL203" s="37"/>
      <c r="BM203" s="37"/>
      <c r="BN203" s="37"/>
      <c r="BO203" s="37"/>
      <c r="BP203" s="37"/>
      <c r="BQ203" s="37"/>
      <c r="BR203" s="4"/>
      <c r="BS203" s="4"/>
      <c r="BT203" s="4"/>
      <c r="BU203" s="4"/>
      <c r="BV203" s="37"/>
      <c r="BW203" s="4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5"/>
      <c r="CK203" s="2"/>
      <c r="CL203" s="2"/>
    </row>
    <row r="204" spans="1:90" ht="12.75" customHeight="1">
      <c r="A204" s="1"/>
      <c r="B204" s="1"/>
      <c r="C204" s="1"/>
      <c r="D204" s="2"/>
      <c r="E204" s="185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177"/>
      <c r="AF204" s="177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4"/>
      <c r="BA204" s="2"/>
      <c r="BB204" s="2"/>
      <c r="BC204" s="2"/>
      <c r="BD204" s="2"/>
      <c r="BE204" s="2"/>
      <c r="BF204" s="97"/>
      <c r="BG204" s="177"/>
      <c r="BH204" s="177"/>
      <c r="BI204" s="177"/>
      <c r="BJ204" s="37"/>
      <c r="BK204" s="37"/>
      <c r="BL204" s="37"/>
      <c r="BM204" s="37"/>
      <c r="BN204" s="37"/>
      <c r="BO204" s="37"/>
      <c r="BP204" s="37"/>
      <c r="BQ204" s="37"/>
      <c r="BR204" s="4"/>
      <c r="BS204" s="4"/>
      <c r="BT204" s="4"/>
      <c r="BU204" s="4"/>
      <c r="BV204" s="37"/>
      <c r="BW204" s="4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5"/>
      <c r="CK204" s="2"/>
      <c r="CL204" s="2"/>
    </row>
    <row r="205" spans="1:90" ht="12.75" customHeight="1">
      <c r="A205" s="1"/>
      <c r="B205" s="1"/>
      <c r="C205" s="1"/>
      <c r="D205" s="2"/>
      <c r="E205" s="185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177"/>
      <c r="AF205" s="177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4"/>
      <c r="BA205" s="2"/>
      <c r="BB205" s="2"/>
      <c r="BC205" s="2"/>
      <c r="BD205" s="2"/>
      <c r="BE205" s="2"/>
      <c r="BF205" s="97"/>
      <c r="BG205" s="177"/>
      <c r="BH205" s="177"/>
      <c r="BI205" s="177"/>
      <c r="BJ205" s="37"/>
      <c r="BK205" s="37"/>
      <c r="BL205" s="37"/>
      <c r="BM205" s="37"/>
      <c r="BN205" s="37"/>
      <c r="BO205" s="37"/>
      <c r="BP205" s="37"/>
      <c r="BQ205" s="37"/>
      <c r="BR205" s="4"/>
      <c r="BS205" s="4"/>
      <c r="BT205" s="4"/>
      <c r="BU205" s="4"/>
      <c r="BV205" s="37"/>
      <c r="BW205" s="4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5"/>
      <c r="CK205" s="2"/>
      <c r="CL205" s="2"/>
    </row>
    <row r="206" spans="1:90" ht="12.75" customHeight="1">
      <c r="A206" s="1"/>
      <c r="B206" s="1"/>
      <c r="C206" s="1"/>
      <c r="D206" s="2"/>
      <c r="E206" s="185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177"/>
      <c r="AF206" s="177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4"/>
      <c r="BA206" s="2"/>
      <c r="BB206" s="2"/>
      <c r="BC206" s="2"/>
      <c r="BD206" s="2"/>
      <c r="BE206" s="2"/>
      <c r="BF206" s="97"/>
      <c r="BG206" s="177"/>
      <c r="BH206" s="177"/>
      <c r="BI206" s="177"/>
      <c r="BJ206" s="37"/>
      <c r="BK206" s="37"/>
      <c r="BL206" s="37"/>
      <c r="BM206" s="37"/>
      <c r="BN206" s="37"/>
      <c r="BO206" s="37"/>
      <c r="BP206" s="37"/>
      <c r="BQ206" s="37"/>
      <c r="BR206" s="4"/>
      <c r="BS206" s="4"/>
      <c r="BT206" s="4"/>
      <c r="BU206" s="4"/>
      <c r="BV206" s="37"/>
      <c r="BW206" s="4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5"/>
      <c r="CK206" s="2"/>
      <c r="CL206" s="2"/>
    </row>
    <row r="207" spans="1:90" ht="12.75" customHeight="1">
      <c r="A207" s="1"/>
      <c r="B207" s="1"/>
      <c r="C207" s="1"/>
      <c r="D207" s="2"/>
      <c r="E207" s="185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177"/>
      <c r="AF207" s="177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4"/>
      <c r="BA207" s="2"/>
      <c r="BB207" s="2"/>
      <c r="BC207" s="2"/>
      <c r="BD207" s="2"/>
      <c r="BE207" s="2"/>
      <c r="BF207" s="97"/>
      <c r="BG207" s="177"/>
      <c r="BH207" s="177"/>
      <c r="BI207" s="177"/>
      <c r="BJ207" s="37"/>
      <c r="BK207" s="37"/>
      <c r="BL207" s="37"/>
      <c r="BM207" s="37"/>
      <c r="BN207" s="37"/>
      <c r="BO207" s="37"/>
      <c r="BP207" s="37"/>
      <c r="BQ207" s="37"/>
      <c r="BR207" s="4"/>
      <c r="BS207" s="4"/>
      <c r="BT207" s="4"/>
      <c r="BU207" s="4"/>
      <c r="BV207" s="37"/>
      <c r="BW207" s="4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5"/>
      <c r="CK207" s="2"/>
      <c r="CL207" s="2"/>
    </row>
    <row r="208" spans="1:90" ht="12.75" customHeight="1">
      <c r="A208" s="1"/>
      <c r="B208" s="1"/>
      <c r="C208" s="1"/>
      <c r="D208" s="2"/>
      <c r="E208" s="185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177"/>
      <c r="AF208" s="177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4"/>
      <c r="BA208" s="2"/>
      <c r="BB208" s="2"/>
      <c r="BC208" s="2"/>
      <c r="BD208" s="2"/>
      <c r="BE208" s="2"/>
      <c r="BF208" s="97"/>
      <c r="BG208" s="177"/>
      <c r="BH208" s="177"/>
      <c r="BI208" s="177"/>
      <c r="BJ208" s="37"/>
      <c r="BK208" s="37"/>
      <c r="BL208" s="37"/>
      <c r="BM208" s="37"/>
      <c r="BN208" s="37"/>
      <c r="BO208" s="37"/>
      <c r="BP208" s="37"/>
      <c r="BQ208" s="37"/>
      <c r="BR208" s="4"/>
      <c r="BS208" s="4"/>
      <c r="BT208" s="4"/>
      <c r="BU208" s="4"/>
      <c r="BV208" s="37"/>
      <c r="BW208" s="4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5"/>
      <c r="CK208" s="2"/>
      <c r="CL208" s="2"/>
    </row>
    <row r="209" spans="1:90" ht="12.75" customHeight="1">
      <c r="A209" s="1"/>
      <c r="B209" s="1"/>
      <c r="C209" s="1"/>
      <c r="D209" s="2"/>
      <c r="E209" s="185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177"/>
      <c r="AF209" s="177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4"/>
      <c r="BA209" s="2"/>
      <c r="BB209" s="2"/>
      <c r="BC209" s="2"/>
      <c r="BD209" s="2"/>
      <c r="BE209" s="2"/>
      <c r="BF209" s="97"/>
      <c r="BG209" s="177"/>
      <c r="BH209" s="177"/>
      <c r="BI209" s="177"/>
      <c r="BJ209" s="37"/>
      <c r="BK209" s="37"/>
      <c r="BL209" s="37"/>
      <c r="BM209" s="37"/>
      <c r="BN209" s="37"/>
      <c r="BO209" s="37"/>
      <c r="BP209" s="37"/>
      <c r="BQ209" s="37"/>
      <c r="BR209" s="4"/>
      <c r="BS209" s="4"/>
      <c r="BT209" s="4"/>
      <c r="BU209" s="4"/>
      <c r="BV209" s="37"/>
      <c r="BW209" s="4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5"/>
      <c r="CK209" s="2"/>
      <c r="CL209" s="2"/>
    </row>
    <row r="210" spans="1:90" ht="12.75" customHeight="1">
      <c r="A210" s="1"/>
      <c r="B210" s="1"/>
      <c r="C210" s="1"/>
      <c r="D210" s="2"/>
      <c r="E210" s="185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177"/>
      <c r="AF210" s="177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4"/>
      <c r="BA210" s="2"/>
      <c r="BB210" s="2"/>
      <c r="BC210" s="2"/>
      <c r="BD210" s="2"/>
      <c r="BE210" s="2"/>
      <c r="BF210" s="97"/>
      <c r="BG210" s="177"/>
      <c r="BH210" s="177"/>
      <c r="BI210" s="177"/>
      <c r="BJ210" s="37"/>
      <c r="BK210" s="37"/>
      <c r="BL210" s="37"/>
      <c r="BM210" s="37"/>
      <c r="BN210" s="37"/>
      <c r="BO210" s="37"/>
      <c r="BP210" s="37"/>
      <c r="BQ210" s="37"/>
      <c r="BR210" s="4"/>
      <c r="BS210" s="4"/>
      <c r="BT210" s="4"/>
      <c r="BU210" s="4"/>
      <c r="BV210" s="37"/>
      <c r="BW210" s="4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5"/>
      <c r="CK210" s="2"/>
      <c r="CL210" s="2"/>
    </row>
    <row r="211" spans="1:90" ht="12.75" customHeight="1">
      <c r="A211" s="1"/>
      <c r="B211" s="1"/>
      <c r="C211" s="1"/>
      <c r="D211" s="2"/>
      <c r="E211" s="185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177"/>
      <c r="AF211" s="177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4"/>
      <c r="BA211" s="2"/>
      <c r="BB211" s="2"/>
      <c r="BC211" s="2"/>
      <c r="BD211" s="2"/>
      <c r="BE211" s="2"/>
      <c r="BF211" s="97"/>
      <c r="BG211" s="177"/>
      <c r="BH211" s="177"/>
      <c r="BI211" s="177"/>
      <c r="BJ211" s="37"/>
      <c r="BK211" s="37"/>
      <c r="BL211" s="37"/>
      <c r="BM211" s="37"/>
      <c r="BN211" s="37"/>
      <c r="BO211" s="37"/>
      <c r="BP211" s="37"/>
      <c r="BQ211" s="37"/>
      <c r="BR211" s="4"/>
      <c r="BS211" s="4"/>
      <c r="BT211" s="4"/>
      <c r="BU211" s="4"/>
      <c r="BV211" s="37"/>
      <c r="BW211" s="4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5"/>
      <c r="CK211" s="2"/>
      <c r="CL211" s="2"/>
    </row>
    <row r="212" spans="1:90" ht="12.75" customHeight="1">
      <c r="A212" s="1"/>
      <c r="B212" s="1"/>
      <c r="C212" s="1"/>
      <c r="D212" s="2"/>
      <c r="E212" s="185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177"/>
      <c r="AF212" s="177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4"/>
      <c r="BA212" s="2"/>
      <c r="BB212" s="2"/>
      <c r="BC212" s="2"/>
      <c r="BD212" s="2"/>
      <c r="BE212" s="2"/>
      <c r="BF212" s="97"/>
      <c r="BG212" s="177"/>
      <c r="BH212" s="177"/>
      <c r="BI212" s="177"/>
      <c r="BJ212" s="37"/>
      <c r="BK212" s="37"/>
      <c r="BL212" s="37"/>
      <c r="BM212" s="37"/>
      <c r="BN212" s="37"/>
      <c r="BO212" s="37"/>
      <c r="BP212" s="37"/>
      <c r="BQ212" s="37"/>
      <c r="BR212" s="4"/>
      <c r="BS212" s="4"/>
      <c r="BT212" s="4"/>
      <c r="BU212" s="4"/>
      <c r="BV212" s="37"/>
      <c r="BW212" s="4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5"/>
      <c r="CK212" s="2"/>
      <c r="CL212" s="2"/>
    </row>
    <row r="213" spans="1:90" ht="12.75" customHeight="1">
      <c r="A213" s="1"/>
      <c r="B213" s="1"/>
      <c r="C213" s="1"/>
      <c r="D213" s="2"/>
      <c r="E213" s="185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177"/>
      <c r="AF213" s="177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4"/>
      <c r="BA213" s="2"/>
      <c r="BB213" s="2"/>
      <c r="BC213" s="2"/>
      <c r="BD213" s="2"/>
      <c r="BE213" s="2"/>
      <c r="BF213" s="97"/>
      <c r="BG213" s="177"/>
      <c r="BH213" s="177"/>
      <c r="BI213" s="177"/>
      <c r="BJ213" s="37"/>
      <c r="BK213" s="37"/>
      <c r="BL213" s="37"/>
      <c r="BM213" s="37"/>
      <c r="BN213" s="37"/>
      <c r="BO213" s="37"/>
      <c r="BP213" s="37"/>
      <c r="BQ213" s="37"/>
      <c r="BR213" s="4"/>
      <c r="BS213" s="4"/>
      <c r="BT213" s="4"/>
      <c r="BU213" s="4"/>
      <c r="BV213" s="37"/>
      <c r="BW213" s="4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5"/>
      <c r="CK213" s="2"/>
      <c r="CL213" s="2"/>
    </row>
    <row r="214" spans="1:90" ht="12.75" customHeight="1">
      <c r="A214" s="1"/>
      <c r="B214" s="1"/>
      <c r="C214" s="1"/>
      <c r="D214" s="2"/>
      <c r="E214" s="185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177"/>
      <c r="AF214" s="177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4"/>
      <c r="BA214" s="2"/>
      <c r="BB214" s="2"/>
      <c r="BC214" s="2"/>
      <c r="BD214" s="2"/>
      <c r="BE214" s="2"/>
      <c r="BF214" s="97"/>
      <c r="BG214" s="177"/>
      <c r="BH214" s="177"/>
      <c r="BI214" s="177"/>
      <c r="BJ214" s="37"/>
      <c r="BK214" s="37"/>
      <c r="BL214" s="37"/>
      <c r="BM214" s="37"/>
      <c r="BN214" s="37"/>
      <c r="BO214" s="37"/>
      <c r="BP214" s="37"/>
      <c r="BQ214" s="37"/>
      <c r="BR214" s="4"/>
      <c r="BS214" s="4"/>
      <c r="BT214" s="4"/>
      <c r="BU214" s="4"/>
      <c r="BV214" s="37"/>
      <c r="BW214" s="4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5"/>
      <c r="CK214" s="2"/>
      <c r="CL214" s="2"/>
    </row>
    <row r="215" spans="1:90" ht="12.75" customHeight="1">
      <c r="A215" s="1"/>
      <c r="B215" s="1"/>
      <c r="C215" s="1"/>
      <c r="D215" s="2"/>
      <c r="E215" s="185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177"/>
      <c r="AF215" s="177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4"/>
      <c r="BA215" s="2"/>
      <c r="BB215" s="2"/>
      <c r="BC215" s="2"/>
      <c r="BD215" s="2"/>
      <c r="BE215" s="2"/>
      <c r="BF215" s="97"/>
      <c r="BG215" s="177"/>
      <c r="BH215" s="177"/>
      <c r="BI215" s="177"/>
      <c r="BJ215" s="37"/>
      <c r="BK215" s="37"/>
      <c r="BL215" s="37"/>
      <c r="BM215" s="37"/>
      <c r="BN215" s="37"/>
      <c r="BO215" s="37"/>
      <c r="BP215" s="37"/>
      <c r="BQ215" s="37"/>
      <c r="BR215" s="4"/>
      <c r="BS215" s="4"/>
      <c r="BT215" s="4"/>
      <c r="BU215" s="4"/>
      <c r="BV215" s="37"/>
      <c r="BW215" s="4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5"/>
      <c r="CK215" s="2"/>
      <c r="CL215" s="2"/>
    </row>
    <row r="216" spans="1:90" ht="12.75" customHeight="1">
      <c r="A216" s="1"/>
      <c r="B216" s="1"/>
      <c r="C216" s="1"/>
      <c r="D216" s="2"/>
      <c r="E216" s="185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177"/>
      <c r="AF216" s="177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4"/>
      <c r="BA216" s="2"/>
      <c r="BB216" s="2"/>
      <c r="BC216" s="2"/>
      <c r="BD216" s="2"/>
      <c r="BE216" s="2"/>
      <c r="BF216" s="97"/>
      <c r="BG216" s="177"/>
      <c r="BH216" s="177"/>
      <c r="BI216" s="177"/>
      <c r="BJ216" s="37"/>
      <c r="BK216" s="37"/>
      <c r="BL216" s="37"/>
      <c r="BM216" s="37"/>
      <c r="BN216" s="37"/>
      <c r="BO216" s="37"/>
      <c r="BP216" s="37"/>
      <c r="BQ216" s="37"/>
      <c r="BR216" s="4"/>
      <c r="BS216" s="4"/>
      <c r="BT216" s="4"/>
      <c r="BU216" s="4"/>
      <c r="BV216" s="37"/>
      <c r="BW216" s="4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5"/>
      <c r="CK216" s="2"/>
      <c r="CL216" s="2"/>
    </row>
    <row r="217" spans="1:90" ht="12.75" customHeight="1">
      <c r="A217" s="1"/>
      <c r="B217" s="1"/>
      <c r="C217" s="1"/>
      <c r="D217" s="2"/>
      <c r="E217" s="185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177"/>
      <c r="AF217" s="177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4"/>
      <c r="BA217" s="2"/>
      <c r="BB217" s="2"/>
      <c r="BC217" s="2"/>
      <c r="BD217" s="2"/>
      <c r="BE217" s="2"/>
      <c r="BF217" s="97"/>
      <c r="BG217" s="177"/>
      <c r="BH217" s="177"/>
      <c r="BI217" s="177"/>
      <c r="BJ217" s="37"/>
      <c r="BK217" s="37"/>
      <c r="BL217" s="37"/>
      <c r="BM217" s="37"/>
      <c r="BN217" s="37"/>
      <c r="BO217" s="37"/>
      <c r="BP217" s="37"/>
      <c r="BQ217" s="37"/>
      <c r="BR217" s="4"/>
      <c r="BS217" s="4"/>
      <c r="BT217" s="4"/>
      <c r="BU217" s="4"/>
      <c r="BV217" s="37"/>
      <c r="BW217" s="4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5"/>
      <c r="CK217" s="2"/>
      <c r="CL217" s="2"/>
    </row>
    <row r="218" spans="1:90" ht="12.75" customHeight="1">
      <c r="A218" s="1"/>
      <c r="B218" s="1"/>
      <c r="C218" s="1"/>
      <c r="D218" s="2"/>
      <c r="E218" s="185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177"/>
      <c r="AF218" s="177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4"/>
      <c r="BA218" s="2"/>
      <c r="BB218" s="2"/>
      <c r="BC218" s="2"/>
      <c r="BD218" s="2"/>
      <c r="BE218" s="2"/>
      <c r="BF218" s="97"/>
      <c r="BG218" s="177"/>
      <c r="BH218" s="177"/>
      <c r="BI218" s="177"/>
      <c r="BJ218" s="37"/>
      <c r="BK218" s="37"/>
      <c r="BL218" s="37"/>
      <c r="BM218" s="37"/>
      <c r="BN218" s="37"/>
      <c r="BO218" s="37"/>
      <c r="BP218" s="37"/>
      <c r="BQ218" s="37"/>
      <c r="BR218" s="4"/>
      <c r="BS218" s="4"/>
      <c r="BT218" s="4"/>
      <c r="BU218" s="4"/>
      <c r="BV218" s="37"/>
      <c r="BW218" s="4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5"/>
      <c r="CK218" s="2"/>
      <c r="CL218" s="2"/>
    </row>
    <row r="219" spans="1:90" ht="12.75" customHeight="1">
      <c r="A219" s="1"/>
      <c r="B219" s="1"/>
      <c r="C219" s="1"/>
      <c r="D219" s="2"/>
      <c r="E219" s="185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177"/>
      <c r="AF219" s="177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4"/>
      <c r="BA219" s="2"/>
      <c r="BB219" s="2"/>
      <c r="BC219" s="2"/>
      <c r="BD219" s="2"/>
      <c r="BE219" s="2"/>
      <c r="BF219" s="97"/>
      <c r="BG219" s="177"/>
      <c r="BH219" s="177"/>
      <c r="BI219" s="177"/>
      <c r="BJ219" s="37"/>
      <c r="BK219" s="37"/>
      <c r="BL219" s="37"/>
      <c r="BM219" s="37"/>
      <c r="BN219" s="37"/>
      <c r="BO219" s="37"/>
      <c r="BP219" s="37"/>
      <c r="BQ219" s="37"/>
      <c r="BR219" s="4"/>
      <c r="BS219" s="4"/>
      <c r="BT219" s="4"/>
      <c r="BU219" s="4"/>
      <c r="BV219" s="37"/>
      <c r="BW219" s="4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5"/>
      <c r="CK219" s="2"/>
      <c r="CL219" s="2"/>
    </row>
    <row r="220" spans="1:90" ht="12.75" customHeight="1">
      <c r="A220" s="1"/>
      <c r="B220" s="1"/>
      <c r="C220" s="1"/>
      <c r="D220" s="2"/>
      <c r="E220" s="185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177"/>
      <c r="AF220" s="177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4"/>
      <c r="BA220" s="2"/>
      <c r="BB220" s="2"/>
      <c r="BC220" s="2"/>
      <c r="BD220" s="2"/>
      <c r="BE220" s="2"/>
      <c r="BF220" s="97"/>
      <c r="BG220" s="177"/>
      <c r="BH220" s="177"/>
      <c r="BI220" s="177"/>
      <c r="BJ220" s="37"/>
      <c r="BK220" s="37"/>
      <c r="BL220" s="37"/>
      <c r="BM220" s="37"/>
      <c r="BN220" s="37"/>
      <c r="BO220" s="37"/>
      <c r="BP220" s="37"/>
      <c r="BQ220" s="37"/>
      <c r="BR220" s="4"/>
      <c r="BS220" s="4"/>
      <c r="BT220" s="4"/>
      <c r="BU220" s="4"/>
      <c r="BV220" s="37"/>
      <c r="BW220" s="4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5"/>
      <c r="CK220" s="2"/>
      <c r="CL220" s="2"/>
    </row>
    <row r="221" spans="1:90" ht="12.75" customHeight="1">
      <c r="A221" s="1"/>
      <c r="B221" s="1"/>
      <c r="C221" s="1"/>
      <c r="D221" s="2"/>
      <c r="E221" s="185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177"/>
      <c r="AF221" s="177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4"/>
      <c r="BA221" s="2"/>
      <c r="BB221" s="2"/>
      <c r="BC221" s="2"/>
      <c r="BD221" s="2"/>
      <c r="BE221" s="2"/>
      <c r="BF221" s="97"/>
      <c r="BG221" s="177"/>
      <c r="BH221" s="177"/>
      <c r="BI221" s="177"/>
      <c r="BJ221" s="37"/>
      <c r="BK221" s="37"/>
      <c r="BL221" s="37"/>
      <c r="BM221" s="37"/>
      <c r="BN221" s="37"/>
      <c r="BO221" s="37"/>
      <c r="BP221" s="37"/>
      <c r="BQ221" s="37"/>
      <c r="BR221" s="4"/>
      <c r="BS221" s="4"/>
      <c r="BT221" s="4"/>
      <c r="BU221" s="4"/>
      <c r="BV221" s="37"/>
      <c r="BW221" s="4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5"/>
      <c r="CK221" s="2"/>
      <c r="CL221" s="2"/>
    </row>
    <row r="222" spans="1:90" ht="12.75" customHeight="1">
      <c r="A222" s="1"/>
      <c r="B222" s="1"/>
      <c r="C222" s="1"/>
      <c r="D222" s="2"/>
      <c r="E222" s="185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177"/>
      <c r="AF222" s="177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4"/>
      <c r="BA222" s="2"/>
      <c r="BB222" s="2"/>
      <c r="BC222" s="2"/>
      <c r="BD222" s="2"/>
      <c r="BE222" s="2"/>
      <c r="BF222" s="97"/>
      <c r="BG222" s="177"/>
      <c r="BH222" s="177"/>
      <c r="BI222" s="177"/>
      <c r="BJ222" s="37"/>
      <c r="BK222" s="37"/>
      <c r="BL222" s="37"/>
      <c r="BM222" s="37"/>
      <c r="BN222" s="37"/>
      <c r="BO222" s="37"/>
      <c r="BP222" s="37"/>
      <c r="BQ222" s="37"/>
      <c r="BR222" s="4"/>
      <c r="BS222" s="4"/>
      <c r="BT222" s="4"/>
      <c r="BU222" s="4"/>
      <c r="BV222" s="37"/>
      <c r="BW222" s="4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5"/>
      <c r="CK222" s="2"/>
      <c r="CL222" s="2"/>
    </row>
    <row r="223" spans="1:90" ht="12.75" customHeight="1">
      <c r="A223" s="1"/>
      <c r="B223" s="1"/>
      <c r="C223" s="1"/>
      <c r="D223" s="2"/>
      <c r="E223" s="185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177"/>
      <c r="AF223" s="177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4"/>
      <c r="BA223" s="2"/>
      <c r="BB223" s="2"/>
      <c r="BC223" s="2"/>
      <c r="BD223" s="2"/>
      <c r="BE223" s="2"/>
      <c r="BF223" s="97"/>
      <c r="BG223" s="177"/>
      <c r="BH223" s="177"/>
      <c r="BI223" s="177"/>
      <c r="BJ223" s="37"/>
      <c r="BK223" s="37"/>
      <c r="BL223" s="37"/>
      <c r="BM223" s="37"/>
      <c r="BN223" s="37"/>
      <c r="BO223" s="37"/>
      <c r="BP223" s="37"/>
      <c r="BQ223" s="37"/>
      <c r="BR223" s="4"/>
      <c r="BS223" s="4"/>
      <c r="BT223" s="4"/>
      <c r="BU223" s="4"/>
      <c r="BV223" s="37"/>
      <c r="BW223" s="4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5"/>
      <c r="CK223" s="2"/>
      <c r="CL223" s="2"/>
    </row>
    <row r="224" spans="1:90" ht="12.75" customHeight="1">
      <c r="A224" s="1"/>
      <c r="B224" s="1"/>
      <c r="C224" s="1"/>
      <c r="D224" s="2"/>
      <c r="E224" s="185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177"/>
      <c r="AF224" s="177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4"/>
      <c r="BA224" s="2"/>
      <c r="BB224" s="2"/>
      <c r="BC224" s="2"/>
      <c r="BD224" s="2"/>
      <c r="BE224" s="2"/>
      <c r="BF224" s="97"/>
      <c r="BG224" s="177"/>
      <c r="BH224" s="177"/>
      <c r="BI224" s="177"/>
      <c r="BJ224" s="37"/>
      <c r="BK224" s="37"/>
      <c r="BL224" s="37"/>
      <c r="BM224" s="37"/>
      <c r="BN224" s="37"/>
      <c r="BO224" s="37"/>
      <c r="BP224" s="37"/>
      <c r="BQ224" s="37"/>
      <c r="BR224" s="4"/>
      <c r="BS224" s="4"/>
      <c r="BT224" s="4"/>
      <c r="BU224" s="4"/>
      <c r="BV224" s="37"/>
      <c r="BW224" s="4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5"/>
      <c r="CK224" s="2"/>
      <c r="CL224" s="2"/>
    </row>
    <row r="225" spans="1:90" ht="12.75" customHeight="1">
      <c r="A225" s="1"/>
      <c r="B225" s="1"/>
      <c r="C225" s="1"/>
      <c r="D225" s="2"/>
      <c r="E225" s="185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177"/>
      <c r="AF225" s="177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4"/>
      <c r="BA225" s="2"/>
      <c r="BB225" s="2"/>
      <c r="BC225" s="2"/>
      <c r="BD225" s="2"/>
      <c r="BE225" s="2"/>
      <c r="BF225" s="97"/>
      <c r="BG225" s="177"/>
      <c r="BH225" s="177"/>
      <c r="BI225" s="177"/>
      <c r="BJ225" s="37"/>
      <c r="BK225" s="37"/>
      <c r="BL225" s="37"/>
      <c r="BM225" s="37"/>
      <c r="BN225" s="37"/>
      <c r="BO225" s="37"/>
      <c r="BP225" s="37"/>
      <c r="BQ225" s="37"/>
      <c r="BR225" s="4"/>
      <c r="BS225" s="4"/>
      <c r="BT225" s="4"/>
      <c r="BU225" s="4"/>
      <c r="BV225" s="37"/>
      <c r="BW225" s="4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5"/>
      <c r="CK225" s="2"/>
      <c r="CL225" s="2"/>
    </row>
    <row r="226" spans="1:90" ht="12.75" customHeight="1">
      <c r="A226" s="1"/>
      <c r="B226" s="1"/>
      <c r="C226" s="1"/>
      <c r="D226" s="2"/>
      <c r="E226" s="185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177"/>
      <c r="AF226" s="177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4"/>
      <c r="BA226" s="2"/>
      <c r="BB226" s="2"/>
      <c r="BC226" s="2"/>
      <c r="BD226" s="2"/>
      <c r="BE226" s="2"/>
      <c r="BF226" s="97"/>
      <c r="BG226" s="177"/>
      <c r="BH226" s="177"/>
      <c r="BI226" s="177"/>
      <c r="BJ226" s="37"/>
      <c r="BK226" s="37"/>
      <c r="BL226" s="37"/>
      <c r="BM226" s="37"/>
      <c r="BN226" s="37"/>
      <c r="BO226" s="37"/>
      <c r="BP226" s="37"/>
      <c r="BQ226" s="37"/>
      <c r="BR226" s="4"/>
      <c r="BS226" s="4"/>
      <c r="BT226" s="4"/>
      <c r="BU226" s="4"/>
      <c r="BV226" s="37"/>
      <c r="BW226" s="4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5"/>
      <c r="CK226" s="2"/>
      <c r="CL226" s="2"/>
    </row>
    <row r="227" spans="1:90" ht="12.75" customHeight="1">
      <c r="A227" s="1"/>
      <c r="B227" s="1"/>
      <c r="C227" s="1"/>
      <c r="D227" s="2"/>
      <c r="E227" s="185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177"/>
      <c r="AF227" s="177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4"/>
      <c r="BA227" s="2"/>
      <c r="BB227" s="2"/>
      <c r="BC227" s="2"/>
      <c r="BD227" s="2"/>
      <c r="BE227" s="2"/>
      <c r="BF227" s="97"/>
      <c r="BG227" s="177"/>
      <c r="BH227" s="177"/>
      <c r="BI227" s="177"/>
      <c r="BJ227" s="37"/>
      <c r="BK227" s="37"/>
      <c r="BL227" s="37"/>
      <c r="BM227" s="37"/>
      <c r="BN227" s="37"/>
      <c r="BO227" s="37"/>
      <c r="BP227" s="37"/>
      <c r="BQ227" s="37"/>
      <c r="BR227" s="4"/>
      <c r="BS227" s="4"/>
      <c r="BT227" s="4"/>
      <c r="BU227" s="4"/>
      <c r="BV227" s="37"/>
      <c r="BW227" s="4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5"/>
      <c r="CK227" s="2"/>
      <c r="CL227" s="2"/>
    </row>
    <row r="228" spans="1:90" ht="12.75" customHeight="1">
      <c r="A228" s="1"/>
      <c r="B228" s="1"/>
      <c r="C228" s="1"/>
      <c r="D228" s="2"/>
      <c r="E228" s="185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177"/>
      <c r="AF228" s="177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4"/>
      <c r="BA228" s="2"/>
      <c r="BB228" s="2"/>
      <c r="BC228" s="2"/>
      <c r="BD228" s="2"/>
      <c r="BE228" s="2"/>
      <c r="BF228" s="97"/>
      <c r="BG228" s="177"/>
      <c r="BH228" s="177"/>
      <c r="BI228" s="177"/>
      <c r="BJ228" s="37"/>
      <c r="BK228" s="37"/>
      <c r="BL228" s="37"/>
      <c r="BM228" s="37"/>
      <c r="BN228" s="37"/>
      <c r="BO228" s="37"/>
      <c r="BP228" s="37"/>
      <c r="BQ228" s="37"/>
      <c r="BR228" s="4"/>
      <c r="BS228" s="4"/>
      <c r="BT228" s="4"/>
      <c r="BU228" s="4"/>
      <c r="BV228" s="37"/>
      <c r="BW228" s="4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5"/>
      <c r="CK228" s="2"/>
      <c r="CL228" s="2"/>
    </row>
    <row r="229" spans="1:90" ht="12.75" customHeight="1">
      <c r="A229" s="1"/>
      <c r="B229" s="1"/>
      <c r="C229" s="1"/>
      <c r="D229" s="2"/>
      <c r="E229" s="185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177"/>
      <c r="AF229" s="177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4"/>
      <c r="BA229" s="2"/>
      <c r="BB229" s="2"/>
      <c r="BC229" s="2"/>
      <c r="BD229" s="2"/>
      <c r="BE229" s="2"/>
      <c r="BF229" s="97"/>
      <c r="BG229" s="177"/>
      <c r="BH229" s="177"/>
      <c r="BI229" s="177"/>
      <c r="BJ229" s="37"/>
      <c r="BK229" s="37"/>
      <c r="BL229" s="37"/>
      <c r="BM229" s="37"/>
      <c r="BN229" s="37"/>
      <c r="BO229" s="37"/>
      <c r="BP229" s="37"/>
      <c r="BQ229" s="37"/>
      <c r="BR229" s="4"/>
      <c r="BS229" s="4"/>
      <c r="BT229" s="4"/>
      <c r="BU229" s="4"/>
      <c r="BV229" s="37"/>
      <c r="BW229" s="4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5"/>
      <c r="CK229" s="2"/>
      <c r="CL229" s="2"/>
    </row>
    <row r="230" spans="1:90" ht="12.75" customHeight="1">
      <c r="A230" s="1"/>
      <c r="B230" s="1"/>
      <c r="C230" s="1"/>
      <c r="D230" s="2"/>
      <c r="E230" s="185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177"/>
      <c r="AF230" s="177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4"/>
      <c r="BA230" s="2"/>
      <c r="BB230" s="2"/>
      <c r="BC230" s="2"/>
      <c r="BD230" s="2"/>
      <c r="BE230" s="2"/>
      <c r="BF230" s="97"/>
      <c r="BG230" s="177"/>
      <c r="BH230" s="177"/>
      <c r="BI230" s="177"/>
      <c r="BJ230" s="37"/>
      <c r="BK230" s="37"/>
      <c r="BL230" s="37"/>
      <c r="BM230" s="37"/>
      <c r="BN230" s="37"/>
      <c r="BO230" s="37"/>
      <c r="BP230" s="37"/>
      <c r="BQ230" s="37"/>
      <c r="BR230" s="4"/>
      <c r="BS230" s="4"/>
      <c r="BT230" s="4"/>
      <c r="BU230" s="4"/>
      <c r="BV230" s="37"/>
      <c r="BW230" s="4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5"/>
      <c r="CK230" s="2"/>
      <c r="CL230" s="2"/>
    </row>
    <row r="231" spans="1:90" ht="12.75" customHeight="1">
      <c r="A231" s="1"/>
      <c r="B231" s="1"/>
      <c r="C231" s="1"/>
      <c r="D231" s="2"/>
      <c r="E231" s="185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177"/>
      <c r="AF231" s="177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4"/>
      <c r="BA231" s="2"/>
      <c r="BB231" s="2"/>
      <c r="BC231" s="2"/>
      <c r="BD231" s="2"/>
      <c r="BE231" s="2"/>
      <c r="BF231" s="97"/>
      <c r="BG231" s="177"/>
      <c r="BH231" s="177"/>
      <c r="BI231" s="177"/>
      <c r="BJ231" s="37"/>
      <c r="BK231" s="37"/>
      <c r="BL231" s="37"/>
      <c r="BM231" s="37"/>
      <c r="BN231" s="37"/>
      <c r="BO231" s="37"/>
      <c r="BP231" s="37"/>
      <c r="BQ231" s="37"/>
      <c r="BR231" s="4"/>
      <c r="BS231" s="4"/>
      <c r="BT231" s="4"/>
      <c r="BU231" s="4"/>
      <c r="BV231" s="37"/>
      <c r="BW231" s="4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5"/>
      <c r="CK231" s="2"/>
      <c r="CL231" s="2"/>
    </row>
    <row r="232" spans="1:90" ht="12.75" customHeight="1">
      <c r="A232" s="1"/>
      <c r="B232" s="1"/>
      <c r="C232" s="1"/>
      <c r="D232" s="2"/>
      <c r="E232" s="185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177"/>
      <c r="AF232" s="177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4"/>
      <c r="BA232" s="2"/>
      <c r="BB232" s="2"/>
      <c r="BC232" s="2"/>
      <c r="BD232" s="2"/>
      <c r="BE232" s="2"/>
      <c r="BF232" s="97"/>
      <c r="BG232" s="177"/>
      <c r="BH232" s="177"/>
      <c r="BI232" s="177"/>
      <c r="BJ232" s="37"/>
      <c r="BK232" s="37"/>
      <c r="BL232" s="37"/>
      <c r="BM232" s="37"/>
      <c r="BN232" s="37"/>
      <c r="BO232" s="37"/>
      <c r="BP232" s="37"/>
      <c r="BQ232" s="37"/>
      <c r="BR232" s="4"/>
      <c r="BS232" s="4"/>
      <c r="BT232" s="4"/>
      <c r="BU232" s="4"/>
      <c r="BV232" s="37"/>
      <c r="BW232" s="4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5"/>
      <c r="CK232" s="2"/>
      <c r="CL232" s="2"/>
    </row>
    <row r="233" spans="1:90" ht="12.75" customHeight="1">
      <c r="A233" s="1"/>
      <c r="B233" s="1"/>
      <c r="C233" s="1"/>
      <c r="D233" s="2"/>
      <c r="E233" s="185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177"/>
      <c r="AF233" s="177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4"/>
      <c r="BA233" s="2"/>
      <c r="BB233" s="2"/>
      <c r="BC233" s="2"/>
      <c r="BD233" s="2"/>
      <c r="BE233" s="2"/>
      <c r="BF233" s="97"/>
      <c r="BG233" s="177"/>
      <c r="BH233" s="177"/>
      <c r="BI233" s="177"/>
      <c r="BJ233" s="37"/>
      <c r="BK233" s="37"/>
      <c r="BL233" s="37"/>
      <c r="BM233" s="37"/>
      <c r="BN233" s="37"/>
      <c r="BO233" s="37"/>
      <c r="BP233" s="37"/>
      <c r="BQ233" s="37"/>
      <c r="BR233" s="4"/>
      <c r="BS233" s="4"/>
      <c r="BT233" s="4"/>
      <c r="BU233" s="4"/>
      <c r="BV233" s="37"/>
      <c r="BW233" s="4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5"/>
      <c r="CK233" s="2"/>
      <c r="CL233" s="2"/>
    </row>
    <row r="234" spans="1:90" ht="12.75" customHeight="1">
      <c r="A234" s="1"/>
      <c r="B234" s="1"/>
      <c r="C234" s="1"/>
      <c r="D234" s="2"/>
      <c r="E234" s="185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177"/>
      <c r="AF234" s="177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4"/>
      <c r="BA234" s="2"/>
      <c r="BB234" s="2"/>
      <c r="BC234" s="2"/>
      <c r="BD234" s="2"/>
      <c r="BE234" s="2"/>
      <c r="BF234" s="97"/>
      <c r="BG234" s="177"/>
      <c r="BH234" s="177"/>
      <c r="BI234" s="177"/>
      <c r="BJ234" s="37"/>
      <c r="BK234" s="37"/>
      <c r="BL234" s="37"/>
      <c r="BM234" s="37"/>
      <c r="BN234" s="37"/>
      <c r="BO234" s="37"/>
      <c r="BP234" s="37"/>
      <c r="BQ234" s="37"/>
      <c r="BR234" s="4"/>
      <c r="BS234" s="4"/>
      <c r="BT234" s="4"/>
      <c r="BU234" s="4"/>
      <c r="BV234" s="37"/>
      <c r="BW234" s="4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5"/>
      <c r="CK234" s="2"/>
      <c r="CL234" s="2"/>
    </row>
    <row r="235" spans="1:90" ht="12.75" customHeight="1">
      <c r="A235" s="1"/>
      <c r="B235" s="1"/>
      <c r="C235" s="1"/>
      <c r="D235" s="2"/>
      <c r="E235" s="185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177"/>
      <c r="AF235" s="177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4"/>
      <c r="BA235" s="2"/>
      <c r="BB235" s="2"/>
      <c r="BC235" s="2"/>
      <c r="BD235" s="2"/>
      <c r="BE235" s="2"/>
      <c r="BF235" s="97"/>
      <c r="BG235" s="177"/>
      <c r="BH235" s="177"/>
      <c r="BI235" s="177"/>
      <c r="BJ235" s="37"/>
      <c r="BK235" s="37"/>
      <c r="BL235" s="37"/>
      <c r="BM235" s="37"/>
      <c r="BN235" s="37"/>
      <c r="BO235" s="37"/>
      <c r="BP235" s="37"/>
      <c r="BQ235" s="37"/>
      <c r="BR235" s="4"/>
      <c r="BS235" s="4"/>
      <c r="BT235" s="4"/>
      <c r="BU235" s="4"/>
      <c r="BV235" s="37"/>
      <c r="BW235" s="4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5"/>
      <c r="CK235" s="2"/>
      <c r="CL235" s="2"/>
    </row>
    <row r="236" spans="1:90" ht="12.75" customHeight="1">
      <c r="A236" s="1"/>
      <c r="B236" s="1"/>
      <c r="C236" s="1"/>
      <c r="D236" s="2"/>
      <c r="E236" s="185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177"/>
      <c r="AF236" s="177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4"/>
      <c r="BA236" s="2"/>
      <c r="BB236" s="2"/>
      <c r="BC236" s="2"/>
      <c r="BD236" s="2"/>
      <c r="BE236" s="2"/>
      <c r="BF236" s="97"/>
      <c r="BG236" s="177"/>
      <c r="BH236" s="177"/>
      <c r="BI236" s="177"/>
      <c r="BJ236" s="37"/>
      <c r="BK236" s="37"/>
      <c r="BL236" s="37"/>
      <c r="BM236" s="37"/>
      <c r="BN236" s="37"/>
      <c r="BO236" s="37"/>
      <c r="BP236" s="37"/>
      <c r="BQ236" s="37"/>
      <c r="BR236" s="4"/>
      <c r="BS236" s="4"/>
      <c r="BT236" s="4"/>
      <c r="BU236" s="4"/>
      <c r="BV236" s="37"/>
      <c r="BW236" s="4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5"/>
      <c r="CK236" s="2"/>
      <c r="CL236" s="2"/>
    </row>
    <row r="237" spans="1:90" ht="12.75" customHeight="1">
      <c r="A237" s="1"/>
      <c r="B237" s="1"/>
      <c r="C237" s="1"/>
      <c r="D237" s="2"/>
      <c r="E237" s="185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177"/>
      <c r="AF237" s="177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4"/>
      <c r="BA237" s="2"/>
      <c r="BB237" s="2"/>
      <c r="BC237" s="2"/>
      <c r="BD237" s="2"/>
      <c r="BE237" s="2"/>
      <c r="BF237" s="97"/>
      <c r="BG237" s="177"/>
      <c r="BH237" s="177"/>
      <c r="BI237" s="177"/>
      <c r="BJ237" s="37"/>
      <c r="BK237" s="37"/>
      <c r="BL237" s="37"/>
      <c r="BM237" s="37"/>
      <c r="BN237" s="37"/>
      <c r="BO237" s="37"/>
      <c r="BP237" s="37"/>
      <c r="BQ237" s="37"/>
      <c r="BR237" s="4"/>
      <c r="BS237" s="4"/>
      <c r="BT237" s="4"/>
      <c r="BU237" s="4"/>
      <c r="BV237" s="37"/>
      <c r="BW237" s="4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5"/>
      <c r="CK237" s="2"/>
      <c r="CL237" s="2"/>
    </row>
    <row r="238" spans="1:90" ht="12.75" customHeight="1">
      <c r="A238" s="1"/>
      <c r="B238" s="1"/>
      <c r="C238" s="1"/>
      <c r="D238" s="2"/>
      <c r="E238" s="185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177"/>
      <c r="AF238" s="177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4"/>
      <c r="BA238" s="2"/>
      <c r="BB238" s="2"/>
      <c r="BC238" s="2"/>
      <c r="BD238" s="2"/>
      <c r="BE238" s="2"/>
      <c r="BF238" s="97"/>
      <c r="BG238" s="177"/>
      <c r="BH238" s="177"/>
      <c r="BI238" s="177"/>
      <c r="BJ238" s="37"/>
      <c r="BK238" s="37"/>
      <c r="BL238" s="37"/>
      <c r="BM238" s="37"/>
      <c r="BN238" s="37"/>
      <c r="BO238" s="37"/>
      <c r="BP238" s="37"/>
      <c r="BQ238" s="37"/>
      <c r="BR238" s="4"/>
      <c r="BS238" s="4"/>
      <c r="BT238" s="4"/>
      <c r="BU238" s="4"/>
      <c r="BV238" s="37"/>
      <c r="BW238" s="4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5"/>
      <c r="CK238" s="2"/>
      <c r="CL238" s="2"/>
    </row>
    <row r="239" spans="1:90" ht="12.75" customHeight="1">
      <c r="A239" s="1"/>
      <c r="B239" s="1"/>
      <c r="C239" s="1"/>
      <c r="D239" s="2"/>
      <c r="E239" s="185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177"/>
      <c r="AF239" s="177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4"/>
      <c r="BA239" s="2"/>
      <c r="BB239" s="2"/>
      <c r="BC239" s="2"/>
      <c r="BD239" s="2"/>
      <c r="BE239" s="2"/>
      <c r="BF239" s="97"/>
      <c r="BG239" s="177"/>
      <c r="BH239" s="177"/>
      <c r="BI239" s="177"/>
      <c r="BJ239" s="37"/>
      <c r="BK239" s="37"/>
      <c r="BL239" s="37"/>
      <c r="BM239" s="37"/>
      <c r="BN239" s="37"/>
      <c r="BO239" s="37"/>
      <c r="BP239" s="37"/>
      <c r="BQ239" s="37"/>
      <c r="BR239" s="4"/>
      <c r="BS239" s="4"/>
      <c r="BT239" s="4"/>
      <c r="BU239" s="4"/>
      <c r="BV239" s="37"/>
      <c r="BW239" s="4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5"/>
      <c r="CK239" s="2"/>
      <c r="CL239" s="2"/>
    </row>
    <row r="240" spans="1:90" ht="12.75" customHeight="1">
      <c r="A240" s="1"/>
      <c r="B240" s="1"/>
      <c r="C240" s="1"/>
      <c r="D240" s="2"/>
      <c r="E240" s="185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177"/>
      <c r="AF240" s="177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4"/>
      <c r="BA240" s="2"/>
      <c r="BB240" s="2"/>
      <c r="BC240" s="2"/>
      <c r="BD240" s="2"/>
      <c r="BE240" s="2"/>
      <c r="BF240" s="97"/>
      <c r="BG240" s="177"/>
      <c r="BH240" s="177"/>
      <c r="BI240" s="177"/>
      <c r="BJ240" s="37"/>
      <c r="BK240" s="37"/>
      <c r="BL240" s="37"/>
      <c r="BM240" s="37"/>
      <c r="BN240" s="37"/>
      <c r="BO240" s="37"/>
      <c r="BP240" s="37"/>
      <c r="BQ240" s="37"/>
      <c r="BR240" s="4"/>
      <c r="BS240" s="4"/>
      <c r="BT240" s="4"/>
      <c r="BU240" s="4"/>
      <c r="BV240" s="37"/>
      <c r="BW240" s="4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5"/>
      <c r="CK240" s="2"/>
      <c r="CL240" s="2"/>
    </row>
    <row r="241" spans="1:90" ht="12.75" customHeight="1">
      <c r="A241" s="1"/>
      <c r="B241" s="1"/>
      <c r="C241" s="1"/>
      <c r="D241" s="2"/>
      <c r="E241" s="185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177"/>
      <c r="AF241" s="177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4"/>
      <c r="BA241" s="2"/>
      <c r="BB241" s="2"/>
      <c r="BC241" s="2"/>
      <c r="BD241" s="2"/>
      <c r="BE241" s="2"/>
      <c r="BF241" s="97"/>
      <c r="BG241" s="177"/>
      <c r="BH241" s="177"/>
      <c r="BI241" s="177"/>
      <c r="BJ241" s="37"/>
      <c r="BK241" s="37"/>
      <c r="BL241" s="37"/>
      <c r="BM241" s="37"/>
      <c r="BN241" s="37"/>
      <c r="BO241" s="37"/>
      <c r="BP241" s="37"/>
      <c r="BQ241" s="37"/>
      <c r="BR241" s="4"/>
      <c r="BS241" s="4"/>
      <c r="BT241" s="4"/>
      <c r="BU241" s="4"/>
      <c r="BV241" s="37"/>
      <c r="BW241" s="4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5"/>
      <c r="CK241" s="2"/>
      <c r="CL241" s="2"/>
    </row>
    <row r="242" spans="1:90" ht="12.75" customHeight="1">
      <c r="A242" s="1"/>
      <c r="B242" s="1"/>
      <c r="C242" s="1"/>
      <c r="D242" s="2"/>
      <c r="E242" s="185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177"/>
      <c r="AF242" s="177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4"/>
      <c r="BA242" s="2"/>
      <c r="BB242" s="2"/>
      <c r="BC242" s="2"/>
      <c r="BD242" s="2"/>
      <c r="BE242" s="2"/>
      <c r="BF242" s="97"/>
      <c r="BG242" s="177"/>
      <c r="BH242" s="177"/>
      <c r="BI242" s="177"/>
      <c r="BJ242" s="37"/>
      <c r="BK242" s="37"/>
      <c r="BL242" s="37"/>
      <c r="BM242" s="37"/>
      <c r="BN242" s="37"/>
      <c r="BO242" s="37"/>
      <c r="BP242" s="37"/>
      <c r="BQ242" s="37"/>
      <c r="BR242" s="4"/>
      <c r="BS242" s="4"/>
      <c r="BT242" s="4"/>
      <c r="BU242" s="4"/>
      <c r="BV242" s="37"/>
      <c r="BW242" s="4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5"/>
      <c r="CK242" s="2"/>
      <c r="CL242" s="2"/>
    </row>
    <row r="243" spans="1:90" ht="12.75" customHeight="1">
      <c r="A243" s="1"/>
      <c r="B243" s="1"/>
      <c r="C243" s="1"/>
      <c r="D243" s="2"/>
      <c r="E243" s="185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177"/>
      <c r="AF243" s="177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4"/>
      <c r="BA243" s="2"/>
      <c r="BB243" s="2"/>
      <c r="BC243" s="2"/>
      <c r="BD243" s="2"/>
      <c r="BE243" s="2"/>
      <c r="BF243" s="97"/>
      <c r="BG243" s="177"/>
      <c r="BH243" s="177"/>
      <c r="BI243" s="177"/>
      <c r="BJ243" s="37"/>
      <c r="BK243" s="37"/>
      <c r="BL243" s="37"/>
      <c r="BM243" s="37"/>
      <c r="BN243" s="37"/>
      <c r="BO243" s="37"/>
      <c r="BP243" s="37"/>
      <c r="BQ243" s="37"/>
      <c r="BR243" s="4"/>
      <c r="BS243" s="4"/>
      <c r="BT243" s="4"/>
      <c r="BU243" s="4"/>
      <c r="BV243" s="37"/>
      <c r="BW243" s="4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5"/>
      <c r="CK243" s="2"/>
      <c r="CL243" s="2"/>
    </row>
    <row r="244" spans="1:90" ht="12.75" customHeight="1">
      <c r="A244" s="1"/>
      <c r="B244" s="1"/>
      <c r="C244" s="1"/>
      <c r="D244" s="2"/>
      <c r="E244" s="185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177"/>
      <c r="AF244" s="177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4"/>
      <c r="BA244" s="2"/>
      <c r="BB244" s="2"/>
      <c r="BC244" s="2"/>
      <c r="BD244" s="2"/>
      <c r="BE244" s="2"/>
      <c r="BF244" s="97"/>
      <c r="BG244" s="177"/>
      <c r="BH244" s="177"/>
      <c r="BI244" s="177"/>
      <c r="BJ244" s="37"/>
      <c r="BK244" s="37"/>
      <c r="BL244" s="37"/>
      <c r="BM244" s="37"/>
      <c r="BN244" s="37"/>
      <c r="BO244" s="37"/>
      <c r="BP244" s="37"/>
      <c r="BQ244" s="37"/>
      <c r="BR244" s="4"/>
      <c r="BS244" s="4"/>
      <c r="BT244" s="4"/>
      <c r="BU244" s="4"/>
      <c r="BV244" s="37"/>
      <c r="BW244" s="4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5"/>
      <c r="CK244" s="2"/>
      <c r="CL244" s="2"/>
    </row>
    <row r="245" spans="1:90" ht="12.75" customHeight="1">
      <c r="A245" s="1"/>
      <c r="B245" s="1"/>
      <c r="C245" s="1"/>
      <c r="D245" s="2"/>
      <c r="E245" s="185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177"/>
      <c r="AF245" s="177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4"/>
      <c r="BA245" s="2"/>
      <c r="BB245" s="2"/>
      <c r="BC245" s="2"/>
      <c r="BD245" s="2"/>
      <c r="BE245" s="2"/>
      <c r="BF245" s="97"/>
      <c r="BG245" s="177"/>
      <c r="BH245" s="177"/>
      <c r="BI245" s="177"/>
      <c r="BJ245" s="37"/>
      <c r="BK245" s="37"/>
      <c r="BL245" s="37"/>
      <c r="BM245" s="37"/>
      <c r="BN245" s="37"/>
      <c r="BO245" s="37"/>
      <c r="BP245" s="37"/>
      <c r="BQ245" s="37"/>
      <c r="BR245" s="4"/>
      <c r="BS245" s="4"/>
      <c r="BT245" s="4"/>
      <c r="BU245" s="4"/>
      <c r="BV245" s="37"/>
      <c r="BW245" s="4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5"/>
      <c r="CK245" s="2"/>
      <c r="CL245" s="2"/>
    </row>
    <row r="246" spans="1:90" ht="12.75" customHeight="1">
      <c r="A246" s="1"/>
      <c r="B246" s="1"/>
      <c r="C246" s="1"/>
      <c r="D246" s="2"/>
      <c r="E246" s="185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177"/>
      <c r="AF246" s="177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4"/>
      <c r="BA246" s="2"/>
      <c r="BB246" s="2"/>
      <c r="BC246" s="2"/>
      <c r="BD246" s="2"/>
      <c r="BE246" s="2"/>
      <c r="BF246" s="97"/>
      <c r="BG246" s="177"/>
      <c r="BH246" s="177"/>
      <c r="BI246" s="177"/>
      <c r="BJ246" s="37"/>
      <c r="BK246" s="37"/>
      <c r="BL246" s="37"/>
      <c r="BM246" s="37"/>
      <c r="BN246" s="37"/>
      <c r="BO246" s="37"/>
      <c r="BP246" s="37"/>
      <c r="BQ246" s="37"/>
      <c r="BR246" s="4"/>
      <c r="BS246" s="4"/>
      <c r="BT246" s="4"/>
      <c r="BU246" s="4"/>
      <c r="BV246" s="37"/>
      <c r="BW246" s="4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5"/>
      <c r="CK246" s="2"/>
      <c r="CL246" s="2"/>
    </row>
    <row r="247" spans="1:90" ht="12.75" customHeight="1">
      <c r="A247" s="1"/>
      <c r="B247" s="1"/>
      <c r="C247" s="1"/>
      <c r="D247" s="2"/>
      <c r="E247" s="185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177"/>
      <c r="AF247" s="177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4"/>
      <c r="BA247" s="2"/>
      <c r="BB247" s="2"/>
      <c r="BC247" s="2"/>
      <c r="BD247" s="2"/>
      <c r="BE247" s="2"/>
      <c r="BF247" s="97"/>
      <c r="BG247" s="177"/>
      <c r="BH247" s="177"/>
      <c r="BI247" s="177"/>
      <c r="BJ247" s="37"/>
      <c r="BK247" s="37"/>
      <c r="BL247" s="37"/>
      <c r="BM247" s="37"/>
      <c r="BN247" s="37"/>
      <c r="BO247" s="37"/>
      <c r="BP247" s="37"/>
      <c r="BQ247" s="37"/>
      <c r="BR247" s="4"/>
      <c r="BS247" s="4"/>
      <c r="BT247" s="4"/>
      <c r="BU247" s="4"/>
      <c r="BV247" s="37"/>
      <c r="BW247" s="4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5"/>
      <c r="CK247" s="2"/>
      <c r="CL247" s="2"/>
    </row>
    <row r="248" spans="1:90" ht="12.75" customHeight="1">
      <c r="A248" s="1"/>
      <c r="B248" s="1"/>
      <c r="C248" s="1"/>
      <c r="D248" s="2"/>
      <c r="E248" s="185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177"/>
      <c r="AF248" s="177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4"/>
      <c r="BA248" s="2"/>
      <c r="BB248" s="2"/>
      <c r="BC248" s="2"/>
      <c r="BD248" s="2"/>
      <c r="BE248" s="2"/>
      <c r="BF248" s="97"/>
      <c r="BG248" s="177"/>
      <c r="BH248" s="177"/>
      <c r="BI248" s="177"/>
      <c r="BJ248" s="37"/>
      <c r="BK248" s="37"/>
      <c r="BL248" s="37"/>
      <c r="BM248" s="37"/>
      <c r="BN248" s="37"/>
      <c r="BO248" s="37"/>
      <c r="BP248" s="37"/>
      <c r="BQ248" s="37"/>
      <c r="BR248" s="4"/>
      <c r="BS248" s="4"/>
      <c r="BT248" s="4"/>
      <c r="BU248" s="4"/>
      <c r="BV248" s="37"/>
      <c r="BW248" s="4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5"/>
      <c r="CK248" s="2"/>
      <c r="CL248" s="2"/>
    </row>
    <row r="249" spans="1:90" ht="12.75" customHeight="1">
      <c r="A249" s="1"/>
      <c r="B249" s="1"/>
      <c r="C249" s="1"/>
      <c r="D249" s="2"/>
      <c r="E249" s="185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177"/>
      <c r="AF249" s="177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4"/>
      <c r="BA249" s="2"/>
      <c r="BB249" s="2"/>
      <c r="BC249" s="2"/>
      <c r="BD249" s="2"/>
      <c r="BE249" s="2"/>
      <c r="BF249" s="97"/>
      <c r="BG249" s="177"/>
      <c r="BH249" s="177"/>
      <c r="BI249" s="177"/>
      <c r="BJ249" s="37"/>
      <c r="BK249" s="37"/>
      <c r="BL249" s="37"/>
      <c r="BM249" s="37"/>
      <c r="BN249" s="37"/>
      <c r="BO249" s="37"/>
      <c r="BP249" s="37"/>
      <c r="BQ249" s="37"/>
      <c r="BR249" s="4"/>
      <c r="BS249" s="4"/>
      <c r="BT249" s="4"/>
      <c r="BU249" s="4"/>
      <c r="BV249" s="37"/>
      <c r="BW249" s="4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5"/>
      <c r="CK249" s="2"/>
      <c r="CL249" s="2"/>
    </row>
    <row r="250" spans="1:90" ht="12.75" customHeight="1">
      <c r="A250" s="1"/>
      <c r="B250" s="1"/>
      <c r="C250" s="1"/>
      <c r="D250" s="2"/>
      <c r="E250" s="185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177"/>
      <c r="AF250" s="177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4"/>
      <c r="BA250" s="2"/>
      <c r="BB250" s="2"/>
      <c r="BC250" s="2"/>
      <c r="BD250" s="2"/>
      <c r="BE250" s="2"/>
      <c r="BF250" s="97"/>
      <c r="BG250" s="177"/>
      <c r="BH250" s="177"/>
      <c r="BI250" s="177"/>
      <c r="BJ250" s="37"/>
      <c r="BK250" s="37"/>
      <c r="BL250" s="37"/>
      <c r="BM250" s="37"/>
      <c r="BN250" s="37"/>
      <c r="BO250" s="37"/>
      <c r="BP250" s="37"/>
      <c r="BQ250" s="37"/>
      <c r="BR250" s="4"/>
      <c r="BS250" s="4"/>
      <c r="BT250" s="4"/>
      <c r="BU250" s="4"/>
      <c r="BV250" s="37"/>
      <c r="BW250" s="4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5"/>
      <c r="CK250" s="2"/>
      <c r="CL250" s="2"/>
    </row>
    <row r="251" spans="1:90" ht="12.75" customHeight="1">
      <c r="A251" s="1"/>
      <c r="B251" s="1"/>
      <c r="C251" s="1"/>
      <c r="D251" s="2"/>
      <c r="E251" s="185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3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177"/>
      <c r="AF251" s="177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4"/>
      <c r="BA251" s="2"/>
      <c r="BB251" s="2"/>
      <c r="BC251" s="2"/>
      <c r="BD251" s="2"/>
      <c r="BE251" s="2"/>
      <c r="BF251" s="97"/>
      <c r="BG251" s="177"/>
      <c r="BH251" s="177"/>
      <c r="BI251" s="177"/>
      <c r="BJ251" s="37"/>
      <c r="BK251" s="37"/>
      <c r="BL251" s="37"/>
      <c r="BM251" s="37"/>
      <c r="BN251" s="37"/>
      <c r="BO251" s="37"/>
      <c r="BP251" s="37"/>
      <c r="BQ251" s="37"/>
      <c r="BR251" s="4"/>
      <c r="BS251" s="4"/>
      <c r="BT251" s="4"/>
      <c r="BU251" s="4"/>
      <c r="BV251" s="37"/>
      <c r="BW251" s="4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5"/>
      <c r="CK251" s="2"/>
      <c r="CL251" s="2"/>
    </row>
    <row r="252" spans="1:90" ht="12.75" customHeight="1">
      <c r="A252" s="1"/>
      <c r="B252" s="1"/>
      <c r="C252" s="1"/>
      <c r="D252" s="2"/>
      <c r="E252" s="185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3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177"/>
      <c r="AF252" s="177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4"/>
      <c r="BA252" s="2"/>
      <c r="BB252" s="2"/>
      <c r="BC252" s="2"/>
      <c r="BD252" s="2"/>
      <c r="BE252" s="2"/>
      <c r="BF252" s="97"/>
      <c r="BG252" s="177"/>
      <c r="BH252" s="177"/>
      <c r="BI252" s="177"/>
      <c r="BJ252" s="37"/>
      <c r="BK252" s="37"/>
      <c r="BL252" s="37"/>
      <c r="BM252" s="37"/>
      <c r="BN252" s="37"/>
      <c r="BO252" s="37"/>
      <c r="BP252" s="37"/>
      <c r="BQ252" s="37"/>
      <c r="BR252" s="4"/>
      <c r="BS252" s="4"/>
      <c r="BT252" s="4"/>
      <c r="BU252" s="4"/>
      <c r="BV252" s="37"/>
      <c r="BW252" s="4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5"/>
      <c r="CK252" s="2"/>
      <c r="CL252" s="2"/>
    </row>
    <row r="253" spans="1:90" ht="12.75" customHeight="1">
      <c r="A253" s="1"/>
      <c r="B253" s="1"/>
      <c r="C253" s="1"/>
      <c r="D253" s="2"/>
      <c r="E253" s="185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3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177"/>
      <c r="AF253" s="177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4"/>
      <c r="BA253" s="2"/>
      <c r="BB253" s="2"/>
      <c r="BC253" s="2"/>
      <c r="BD253" s="2"/>
      <c r="BE253" s="2"/>
      <c r="BF253" s="97"/>
      <c r="BG253" s="177"/>
      <c r="BH253" s="177"/>
      <c r="BI253" s="177"/>
      <c r="BJ253" s="37"/>
      <c r="BK253" s="37"/>
      <c r="BL253" s="37"/>
      <c r="BM253" s="37"/>
      <c r="BN253" s="37"/>
      <c r="BO253" s="37"/>
      <c r="BP253" s="37"/>
      <c r="BQ253" s="37"/>
      <c r="BR253" s="4"/>
      <c r="BS253" s="4"/>
      <c r="BT253" s="4"/>
      <c r="BU253" s="4"/>
      <c r="BV253" s="37"/>
      <c r="BW253" s="4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5"/>
      <c r="CK253" s="2"/>
      <c r="CL253" s="2"/>
    </row>
    <row r="254" spans="1:90" ht="12.75" customHeight="1">
      <c r="A254" s="1"/>
      <c r="B254" s="1"/>
      <c r="C254" s="1"/>
      <c r="D254" s="2"/>
      <c r="E254" s="185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3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177"/>
      <c r="AF254" s="177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4"/>
      <c r="BA254" s="2"/>
      <c r="BB254" s="2"/>
      <c r="BC254" s="2"/>
      <c r="BD254" s="2"/>
      <c r="BE254" s="2"/>
      <c r="BF254" s="97"/>
      <c r="BG254" s="177"/>
      <c r="BH254" s="177"/>
      <c r="BI254" s="177"/>
      <c r="BJ254" s="37"/>
      <c r="BK254" s="37"/>
      <c r="BL254" s="37"/>
      <c r="BM254" s="37"/>
      <c r="BN254" s="37"/>
      <c r="BO254" s="37"/>
      <c r="BP254" s="37"/>
      <c r="BQ254" s="37"/>
      <c r="BR254" s="4"/>
      <c r="BS254" s="4"/>
      <c r="BT254" s="4"/>
      <c r="BU254" s="4"/>
      <c r="BV254" s="37"/>
      <c r="BW254" s="4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5"/>
      <c r="CK254" s="2"/>
      <c r="CL254" s="2"/>
    </row>
    <row r="255" spans="1:90" ht="12.75" customHeight="1">
      <c r="A255" s="1"/>
      <c r="B255" s="1"/>
      <c r="C255" s="1"/>
      <c r="D255" s="2"/>
      <c r="E255" s="185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3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177"/>
      <c r="AF255" s="177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4"/>
      <c r="BA255" s="2"/>
      <c r="BB255" s="2"/>
      <c r="BC255" s="2"/>
      <c r="BD255" s="2"/>
      <c r="BE255" s="2"/>
      <c r="BF255" s="97"/>
      <c r="BG255" s="177"/>
      <c r="BH255" s="177"/>
      <c r="BI255" s="177"/>
      <c r="BJ255" s="37"/>
      <c r="BK255" s="37"/>
      <c r="BL255" s="37"/>
      <c r="BM255" s="37"/>
      <c r="BN255" s="37"/>
      <c r="BO255" s="37"/>
      <c r="BP255" s="37"/>
      <c r="BQ255" s="37"/>
      <c r="BR255" s="4"/>
      <c r="BS255" s="4"/>
      <c r="BT255" s="4"/>
      <c r="BU255" s="4"/>
      <c r="BV255" s="37"/>
      <c r="BW255" s="4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5"/>
      <c r="CK255" s="2"/>
      <c r="CL255" s="2"/>
    </row>
    <row r="256" spans="1:90" ht="12.75" customHeight="1">
      <c r="A256" s="1"/>
      <c r="B256" s="1"/>
      <c r="C256" s="1"/>
      <c r="D256" s="2"/>
      <c r="E256" s="185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3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177"/>
      <c r="AF256" s="177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4"/>
      <c r="BA256" s="2"/>
      <c r="BB256" s="2"/>
      <c r="BC256" s="2"/>
      <c r="BD256" s="2"/>
      <c r="BE256" s="2"/>
      <c r="BF256" s="97"/>
      <c r="BG256" s="177"/>
      <c r="BH256" s="177"/>
      <c r="BI256" s="177"/>
      <c r="BJ256" s="37"/>
      <c r="BK256" s="37"/>
      <c r="BL256" s="37"/>
      <c r="BM256" s="37"/>
      <c r="BN256" s="37"/>
      <c r="BO256" s="37"/>
      <c r="BP256" s="37"/>
      <c r="BQ256" s="37"/>
      <c r="BR256" s="4"/>
      <c r="BS256" s="4"/>
      <c r="BT256" s="4"/>
      <c r="BU256" s="4"/>
      <c r="BV256" s="37"/>
      <c r="BW256" s="4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5"/>
      <c r="CK256" s="2"/>
      <c r="CL256" s="2"/>
    </row>
    <row r="257" spans="1:90" ht="12.75" customHeight="1">
      <c r="A257" s="1"/>
      <c r="B257" s="1"/>
      <c r="C257" s="1"/>
      <c r="D257" s="2"/>
      <c r="E257" s="185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3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177"/>
      <c r="AF257" s="177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4"/>
      <c r="BA257" s="2"/>
      <c r="BB257" s="2"/>
      <c r="BC257" s="2"/>
      <c r="BD257" s="2"/>
      <c r="BE257" s="2"/>
      <c r="BF257" s="97"/>
      <c r="BG257" s="177"/>
      <c r="BH257" s="177"/>
      <c r="BI257" s="177"/>
      <c r="BJ257" s="37"/>
      <c r="BK257" s="37"/>
      <c r="BL257" s="37"/>
      <c r="BM257" s="37"/>
      <c r="BN257" s="37"/>
      <c r="BO257" s="37"/>
      <c r="BP257" s="37"/>
      <c r="BQ257" s="37"/>
      <c r="BR257" s="4"/>
      <c r="BS257" s="4"/>
      <c r="BT257" s="4"/>
      <c r="BU257" s="4"/>
      <c r="BV257" s="37"/>
      <c r="BW257" s="4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5"/>
      <c r="CK257" s="2"/>
      <c r="CL257" s="2"/>
    </row>
    <row r="258" spans="1:90" ht="12.75" customHeight="1">
      <c r="A258" s="1"/>
      <c r="B258" s="1"/>
      <c r="C258" s="1"/>
      <c r="D258" s="2"/>
      <c r="E258" s="185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3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177"/>
      <c r="AF258" s="177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4"/>
      <c r="BA258" s="2"/>
      <c r="BB258" s="2"/>
      <c r="BC258" s="2"/>
      <c r="BD258" s="2"/>
      <c r="BE258" s="2"/>
      <c r="BF258" s="97"/>
      <c r="BG258" s="177"/>
      <c r="BH258" s="177"/>
      <c r="BI258" s="177"/>
      <c r="BJ258" s="37"/>
      <c r="BK258" s="37"/>
      <c r="BL258" s="37"/>
      <c r="BM258" s="37"/>
      <c r="BN258" s="37"/>
      <c r="BO258" s="37"/>
      <c r="BP258" s="37"/>
      <c r="BQ258" s="37"/>
      <c r="BR258" s="4"/>
      <c r="BS258" s="4"/>
      <c r="BT258" s="4"/>
      <c r="BU258" s="4"/>
      <c r="BV258" s="37"/>
      <c r="BW258" s="4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5"/>
      <c r="CK258" s="2"/>
      <c r="CL258" s="2"/>
    </row>
    <row r="259" spans="1:90" ht="12.75" customHeight="1">
      <c r="A259" s="1"/>
      <c r="B259" s="1"/>
      <c r="C259" s="1"/>
      <c r="D259" s="2"/>
      <c r="E259" s="185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3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177"/>
      <c r="AF259" s="177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4"/>
      <c r="BA259" s="2"/>
      <c r="BB259" s="2"/>
      <c r="BC259" s="2"/>
      <c r="BD259" s="2"/>
      <c r="BE259" s="2"/>
      <c r="BF259" s="97"/>
      <c r="BG259" s="177"/>
      <c r="BH259" s="177"/>
      <c r="BI259" s="177"/>
      <c r="BJ259" s="37"/>
      <c r="BK259" s="37"/>
      <c r="BL259" s="37"/>
      <c r="BM259" s="37"/>
      <c r="BN259" s="37"/>
      <c r="BO259" s="37"/>
      <c r="BP259" s="37"/>
      <c r="BQ259" s="37"/>
      <c r="BR259" s="4"/>
      <c r="BS259" s="4"/>
      <c r="BT259" s="4"/>
      <c r="BU259" s="4"/>
      <c r="BV259" s="37"/>
      <c r="BW259" s="4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5"/>
      <c r="CK259" s="2"/>
      <c r="CL259" s="2"/>
    </row>
    <row r="260" spans="1:90" ht="12.75" customHeight="1">
      <c r="A260" s="1"/>
      <c r="B260" s="1"/>
      <c r="C260" s="1"/>
      <c r="D260" s="2"/>
      <c r="E260" s="185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3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177"/>
      <c r="AF260" s="177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4"/>
      <c r="BA260" s="2"/>
      <c r="BB260" s="2"/>
      <c r="BC260" s="2"/>
      <c r="BD260" s="2"/>
      <c r="BE260" s="2"/>
      <c r="BF260" s="97"/>
      <c r="BG260" s="177"/>
      <c r="BH260" s="177"/>
      <c r="BI260" s="177"/>
      <c r="BJ260" s="37"/>
      <c r="BK260" s="37"/>
      <c r="BL260" s="37"/>
      <c r="BM260" s="37"/>
      <c r="BN260" s="37"/>
      <c r="BO260" s="37"/>
      <c r="BP260" s="37"/>
      <c r="BQ260" s="37"/>
      <c r="BR260" s="4"/>
      <c r="BS260" s="4"/>
      <c r="BT260" s="4"/>
      <c r="BU260" s="4"/>
      <c r="BV260" s="37"/>
      <c r="BW260" s="4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5"/>
      <c r="CK260" s="2"/>
      <c r="CL260" s="2"/>
    </row>
    <row r="261" spans="1:90" ht="12.75" customHeight="1">
      <c r="A261" s="1"/>
      <c r="B261" s="1"/>
      <c r="C261" s="1"/>
      <c r="D261" s="2"/>
      <c r="E261" s="185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3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177"/>
      <c r="AF261" s="177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4"/>
      <c r="BA261" s="2"/>
      <c r="BB261" s="2"/>
      <c r="BC261" s="2"/>
      <c r="BD261" s="2"/>
      <c r="BE261" s="2"/>
      <c r="BF261" s="97"/>
      <c r="BG261" s="177"/>
      <c r="BH261" s="177"/>
      <c r="BI261" s="177"/>
      <c r="BJ261" s="37"/>
      <c r="BK261" s="37"/>
      <c r="BL261" s="37"/>
      <c r="BM261" s="37"/>
      <c r="BN261" s="37"/>
      <c r="BO261" s="37"/>
      <c r="BP261" s="37"/>
      <c r="BQ261" s="37"/>
      <c r="BR261" s="4"/>
      <c r="BS261" s="4"/>
      <c r="BT261" s="4"/>
      <c r="BU261" s="4"/>
      <c r="BV261" s="37"/>
      <c r="BW261" s="4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5"/>
      <c r="CK261" s="2"/>
      <c r="CL261" s="2"/>
    </row>
    <row r="262" spans="1:90" ht="12.75" customHeight="1">
      <c r="A262" s="1"/>
      <c r="B262" s="1"/>
      <c r="C262" s="1"/>
      <c r="D262" s="2"/>
      <c r="E262" s="185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3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177"/>
      <c r="AF262" s="177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4"/>
      <c r="BA262" s="2"/>
      <c r="BB262" s="2"/>
      <c r="BC262" s="2"/>
      <c r="BD262" s="2"/>
      <c r="BE262" s="2"/>
      <c r="BF262" s="97"/>
      <c r="BG262" s="177"/>
      <c r="BH262" s="177"/>
      <c r="BI262" s="177"/>
      <c r="BJ262" s="37"/>
      <c r="BK262" s="37"/>
      <c r="BL262" s="37"/>
      <c r="BM262" s="37"/>
      <c r="BN262" s="37"/>
      <c r="BO262" s="37"/>
      <c r="BP262" s="37"/>
      <c r="BQ262" s="37"/>
      <c r="BR262" s="4"/>
      <c r="BS262" s="4"/>
      <c r="BT262" s="4"/>
      <c r="BU262" s="4"/>
      <c r="BV262" s="37"/>
      <c r="BW262" s="4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5"/>
      <c r="CK262" s="2"/>
      <c r="CL262" s="2"/>
    </row>
    <row r="263" spans="1:90" ht="12.75" customHeight="1">
      <c r="A263" s="1"/>
      <c r="B263" s="1"/>
      <c r="C263" s="1"/>
      <c r="D263" s="2"/>
      <c r="E263" s="185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3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177"/>
      <c r="AF263" s="177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4"/>
      <c r="BA263" s="2"/>
      <c r="BB263" s="2"/>
      <c r="BC263" s="2"/>
      <c r="BD263" s="2"/>
      <c r="BE263" s="2"/>
      <c r="BF263" s="97"/>
      <c r="BG263" s="177"/>
      <c r="BH263" s="177"/>
      <c r="BI263" s="177"/>
      <c r="BJ263" s="37"/>
      <c r="BK263" s="37"/>
      <c r="BL263" s="37"/>
      <c r="BM263" s="37"/>
      <c r="BN263" s="37"/>
      <c r="BO263" s="37"/>
      <c r="BP263" s="37"/>
      <c r="BQ263" s="37"/>
      <c r="BR263" s="4"/>
      <c r="BS263" s="4"/>
      <c r="BT263" s="4"/>
      <c r="BU263" s="4"/>
      <c r="BV263" s="37"/>
      <c r="BW263" s="4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5"/>
      <c r="CK263" s="2"/>
      <c r="CL263" s="2"/>
    </row>
    <row r="264" spans="1:90" ht="12.75" customHeight="1">
      <c r="A264" s="1"/>
      <c r="B264" s="1"/>
      <c r="C264" s="1"/>
      <c r="D264" s="2"/>
      <c r="E264" s="185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177"/>
      <c r="AF264" s="177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4"/>
      <c r="BA264" s="2"/>
      <c r="BB264" s="2"/>
      <c r="BC264" s="2"/>
      <c r="BD264" s="2"/>
      <c r="BE264" s="2"/>
      <c r="BF264" s="97"/>
      <c r="BG264" s="177"/>
      <c r="BH264" s="177"/>
      <c r="BI264" s="177"/>
      <c r="BJ264" s="37"/>
      <c r="BK264" s="37"/>
      <c r="BL264" s="37"/>
      <c r="BM264" s="37"/>
      <c r="BN264" s="37"/>
      <c r="BO264" s="37"/>
      <c r="BP264" s="37"/>
      <c r="BQ264" s="37"/>
      <c r="BR264" s="4"/>
      <c r="BS264" s="4"/>
      <c r="BT264" s="4"/>
      <c r="BU264" s="4"/>
      <c r="BV264" s="37"/>
      <c r="BW264" s="4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5"/>
      <c r="CK264" s="2"/>
      <c r="CL264" s="2"/>
    </row>
    <row r="265" spans="1:90" ht="12.75" customHeight="1">
      <c r="A265" s="1"/>
      <c r="B265" s="1"/>
      <c r="C265" s="1"/>
      <c r="D265" s="2"/>
      <c r="E265" s="185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177"/>
      <c r="AF265" s="177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4"/>
      <c r="BA265" s="2"/>
      <c r="BB265" s="2"/>
      <c r="BC265" s="2"/>
      <c r="BD265" s="2"/>
      <c r="BE265" s="2"/>
      <c r="BF265" s="97"/>
      <c r="BG265" s="177"/>
      <c r="BH265" s="177"/>
      <c r="BI265" s="177"/>
      <c r="BJ265" s="37"/>
      <c r="BK265" s="37"/>
      <c r="BL265" s="37"/>
      <c r="BM265" s="37"/>
      <c r="BN265" s="37"/>
      <c r="BO265" s="37"/>
      <c r="BP265" s="37"/>
      <c r="BQ265" s="37"/>
      <c r="BR265" s="4"/>
      <c r="BS265" s="4"/>
      <c r="BT265" s="4"/>
      <c r="BU265" s="4"/>
      <c r="BV265" s="37"/>
      <c r="BW265" s="4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5"/>
      <c r="CK265" s="2"/>
      <c r="CL265" s="2"/>
    </row>
    <row r="266" spans="1:90" ht="12.75" customHeight="1">
      <c r="A266" s="1"/>
      <c r="B266" s="1"/>
      <c r="C266" s="1"/>
      <c r="D266" s="2"/>
      <c r="E266" s="185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3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177"/>
      <c r="AF266" s="177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4"/>
      <c r="BA266" s="2"/>
      <c r="BB266" s="2"/>
      <c r="BC266" s="2"/>
      <c r="BD266" s="2"/>
      <c r="BE266" s="2"/>
      <c r="BF266" s="97"/>
      <c r="BG266" s="177"/>
      <c r="BH266" s="177"/>
      <c r="BI266" s="177"/>
      <c r="BJ266" s="37"/>
      <c r="BK266" s="37"/>
      <c r="BL266" s="37"/>
      <c r="BM266" s="37"/>
      <c r="BN266" s="37"/>
      <c r="BO266" s="37"/>
      <c r="BP266" s="37"/>
      <c r="BQ266" s="37"/>
      <c r="BR266" s="4"/>
      <c r="BS266" s="4"/>
      <c r="BT266" s="4"/>
      <c r="BU266" s="4"/>
      <c r="BV266" s="37"/>
      <c r="BW266" s="4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5"/>
      <c r="CK266" s="2"/>
      <c r="CL266" s="2"/>
    </row>
    <row r="267" spans="1:90" ht="12.75" customHeight="1">
      <c r="A267" s="1"/>
      <c r="B267" s="1"/>
      <c r="C267" s="1"/>
      <c r="D267" s="2"/>
      <c r="E267" s="185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3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177"/>
      <c r="AF267" s="177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4"/>
      <c r="BA267" s="2"/>
      <c r="BB267" s="2"/>
      <c r="BC267" s="2"/>
      <c r="BD267" s="2"/>
      <c r="BE267" s="2"/>
      <c r="BF267" s="97"/>
      <c r="BG267" s="177"/>
      <c r="BH267" s="177"/>
      <c r="BI267" s="177"/>
      <c r="BJ267" s="37"/>
      <c r="BK267" s="37"/>
      <c r="BL267" s="37"/>
      <c r="BM267" s="37"/>
      <c r="BN267" s="37"/>
      <c r="BO267" s="37"/>
      <c r="BP267" s="37"/>
      <c r="BQ267" s="37"/>
      <c r="BR267" s="4"/>
      <c r="BS267" s="4"/>
      <c r="BT267" s="4"/>
      <c r="BU267" s="4"/>
      <c r="BV267" s="37"/>
      <c r="BW267" s="4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5"/>
      <c r="CK267" s="2"/>
      <c r="CL267" s="2"/>
    </row>
    <row r="268" spans="1:90" ht="12.75" customHeight="1">
      <c r="A268" s="1"/>
      <c r="B268" s="1"/>
      <c r="C268" s="1"/>
      <c r="D268" s="2"/>
      <c r="E268" s="185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3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177"/>
      <c r="AF268" s="177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4"/>
      <c r="BA268" s="2"/>
      <c r="BB268" s="2"/>
      <c r="BC268" s="2"/>
      <c r="BD268" s="2"/>
      <c r="BE268" s="2"/>
      <c r="BF268" s="97"/>
      <c r="BG268" s="177"/>
      <c r="BH268" s="177"/>
      <c r="BI268" s="177"/>
      <c r="BJ268" s="37"/>
      <c r="BK268" s="37"/>
      <c r="BL268" s="37"/>
      <c r="BM268" s="37"/>
      <c r="BN268" s="37"/>
      <c r="BO268" s="37"/>
      <c r="BP268" s="37"/>
      <c r="BQ268" s="37"/>
      <c r="BR268" s="4"/>
      <c r="BS268" s="4"/>
      <c r="BT268" s="4"/>
      <c r="BU268" s="4"/>
      <c r="BV268" s="37"/>
      <c r="BW268" s="4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5"/>
      <c r="CK268" s="2"/>
      <c r="CL268" s="2"/>
    </row>
    <row r="269" spans="1:90" ht="12.75" customHeight="1">
      <c r="A269" s="1"/>
      <c r="B269" s="1"/>
      <c r="C269" s="1"/>
      <c r="D269" s="2"/>
      <c r="E269" s="185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3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177"/>
      <c r="AF269" s="177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4"/>
      <c r="BA269" s="2"/>
      <c r="BB269" s="2"/>
      <c r="BC269" s="2"/>
      <c r="BD269" s="2"/>
      <c r="BE269" s="2"/>
      <c r="BF269" s="97"/>
      <c r="BG269" s="177"/>
      <c r="BH269" s="177"/>
      <c r="BI269" s="177"/>
      <c r="BJ269" s="37"/>
      <c r="BK269" s="37"/>
      <c r="BL269" s="37"/>
      <c r="BM269" s="37"/>
      <c r="BN269" s="37"/>
      <c r="BO269" s="37"/>
      <c r="BP269" s="37"/>
      <c r="BQ269" s="37"/>
      <c r="BR269" s="4"/>
      <c r="BS269" s="4"/>
      <c r="BT269" s="4"/>
      <c r="BU269" s="4"/>
      <c r="BV269" s="37"/>
      <c r="BW269" s="4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5"/>
      <c r="CK269" s="2"/>
      <c r="CL269" s="2"/>
    </row>
    <row r="270" spans="1:90" ht="12.75" customHeight="1">
      <c r="A270" s="1"/>
      <c r="B270" s="1"/>
      <c r="C270" s="1"/>
      <c r="D270" s="2"/>
      <c r="E270" s="185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3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177"/>
      <c r="AF270" s="177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4"/>
      <c r="BA270" s="2"/>
      <c r="BB270" s="2"/>
      <c r="BC270" s="2"/>
      <c r="BD270" s="2"/>
      <c r="BE270" s="2"/>
      <c r="BF270" s="97"/>
      <c r="BG270" s="177"/>
      <c r="BH270" s="177"/>
      <c r="BI270" s="177"/>
      <c r="BJ270" s="37"/>
      <c r="BK270" s="37"/>
      <c r="BL270" s="37"/>
      <c r="BM270" s="37"/>
      <c r="BN270" s="37"/>
      <c r="BO270" s="37"/>
      <c r="BP270" s="37"/>
      <c r="BQ270" s="37"/>
      <c r="BR270" s="4"/>
      <c r="BS270" s="4"/>
      <c r="BT270" s="4"/>
      <c r="BU270" s="4"/>
      <c r="BV270" s="37"/>
      <c r="BW270" s="4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5"/>
      <c r="CK270" s="2"/>
      <c r="CL270" s="2"/>
    </row>
    <row r="271" spans="1:90" ht="12.75" customHeight="1">
      <c r="A271" s="1"/>
      <c r="B271" s="1"/>
      <c r="C271" s="1"/>
      <c r="D271" s="2"/>
      <c r="E271" s="185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3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177"/>
      <c r="AF271" s="177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4"/>
      <c r="BA271" s="2"/>
      <c r="BB271" s="2"/>
      <c r="BC271" s="2"/>
      <c r="BD271" s="2"/>
      <c r="BE271" s="2"/>
      <c r="BF271" s="97"/>
      <c r="BG271" s="177"/>
      <c r="BH271" s="177"/>
      <c r="BI271" s="177"/>
      <c r="BJ271" s="37"/>
      <c r="BK271" s="37"/>
      <c r="BL271" s="37"/>
      <c r="BM271" s="37"/>
      <c r="BN271" s="37"/>
      <c r="BO271" s="37"/>
      <c r="BP271" s="37"/>
      <c r="BQ271" s="37"/>
      <c r="BR271" s="4"/>
      <c r="BS271" s="4"/>
      <c r="BT271" s="4"/>
      <c r="BU271" s="4"/>
      <c r="BV271" s="37"/>
      <c r="BW271" s="4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5"/>
      <c r="CK271" s="2"/>
      <c r="CL271" s="2"/>
    </row>
    <row r="272" spans="1:90" ht="12.75" customHeight="1">
      <c r="A272" s="1"/>
      <c r="B272" s="1"/>
      <c r="C272" s="1"/>
      <c r="D272" s="2"/>
      <c r="E272" s="185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3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177"/>
      <c r="AF272" s="177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4"/>
      <c r="BA272" s="2"/>
      <c r="BB272" s="2"/>
      <c r="BC272" s="2"/>
      <c r="BD272" s="2"/>
      <c r="BE272" s="2"/>
      <c r="BF272" s="97"/>
      <c r="BG272" s="177"/>
      <c r="BH272" s="177"/>
      <c r="BI272" s="177"/>
      <c r="BJ272" s="37"/>
      <c r="BK272" s="37"/>
      <c r="BL272" s="37"/>
      <c r="BM272" s="37"/>
      <c r="BN272" s="37"/>
      <c r="BO272" s="37"/>
      <c r="BP272" s="37"/>
      <c r="BQ272" s="37"/>
      <c r="BR272" s="4"/>
      <c r="BS272" s="4"/>
      <c r="BT272" s="4"/>
      <c r="BU272" s="4"/>
      <c r="BV272" s="37"/>
      <c r="BW272" s="4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5"/>
      <c r="CK272" s="2"/>
      <c r="CL272" s="2"/>
    </row>
    <row r="273" spans="1:90" ht="12.75" customHeight="1">
      <c r="A273" s="1"/>
      <c r="B273" s="1"/>
      <c r="C273" s="1"/>
      <c r="D273" s="2"/>
      <c r="E273" s="185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3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177"/>
      <c r="AF273" s="177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4"/>
      <c r="BA273" s="2"/>
      <c r="BB273" s="2"/>
      <c r="BC273" s="2"/>
      <c r="BD273" s="2"/>
      <c r="BE273" s="2"/>
      <c r="BF273" s="97"/>
      <c r="BG273" s="177"/>
      <c r="BH273" s="177"/>
      <c r="BI273" s="177"/>
      <c r="BJ273" s="37"/>
      <c r="BK273" s="37"/>
      <c r="BL273" s="37"/>
      <c r="BM273" s="37"/>
      <c r="BN273" s="37"/>
      <c r="BO273" s="37"/>
      <c r="BP273" s="37"/>
      <c r="BQ273" s="37"/>
      <c r="BR273" s="4"/>
      <c r="BS273" s="4"/>
      <c r="BT273" s="4"/>
      <c r="BU273" s="4"/>
      <c r="BV273" s="37"/>
      <c r="BW273" s="4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5"/>
      <c r="CK273" s="2"/>
      <c r="CL273" s="2"/>
    </row>
    <row r="274" spans="1:90" ht="12.75" customHeight="1">
      <c r="A274" s="1"/>
      <c r="B274" s="1"/>
      <c r="C274" s="1"/>
      <c r="D274" s="2"/>
      <c r="E274" s="185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3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177"/>
      <c r="AF274" s="177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4"/>
      <c r="BA274" s="2"/>
      <c r="BB274" s="2"/>
      <c r="BC274" s="2"/>
      <c r="BD274" s="2"/>
      <c r="BE274" s="2"/>
      <c r="BF274" s="97"/>
      <c r="BG274" s="177"/>
      <c r="BH274" s="177"/>
      <c r="BI274" s="177"/>
      <c r="BJ274" s="37"/>
      <c r="BK274" s="37"/>
      <c r="BL274" s="37"/>
      <c r="BM274" s="37"/>
      <c r="BN274" s="37"/>
      <c r="BO274" s="37"/>
      <c r="BP274" s="37"/>
      <c r="BQ274" s="37"/>
      <c r="BR274" s="4"/>
      <c r="BS274" s="4"/>
      <c r="BT274" s="4"/>
      <c r="BU274" s="4"/>
      <c r="BV274" s="37"/>
      <c r="BW274" s="4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5"/>
      <c r="CK274" s="2"/>
      <c r="CL274" s="2"/>
    </row>
    <row r="275" spans="1:90" ht="12.75" customHeight="1">
      <c r="A275" s="1"/>
      <c r="B275" s="1"/>
      <c r="C275" s="1"/>
      <c r="D275" s="2"/>
      <c r="E275" s="185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3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177"/>
      <c r="AF275" s="177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4"/>
      <c r="BA275" s="2"/>
      <c r="BB275" s="2"/>
      <c r="BC275" s="2"/>
      <c r="BD275" s="2"/>
      <c r="BE275" s="2"/>
      <c r="BF275" s="97"/>
      <c r="BG275" s="177"/>
      <c r="BH275" s="177"/>
      <c r="BI275" s="177"/>
      <c r="BJ275" s="37"/>
      <c r="BK275" s="37"/>
      <c r="BL275" s="37"/>
      <c r="BM275" s="37"/>
      <c r="BN275" s="37"/>
      <c r="BO275" s="37"/>
      <c r="BP275" s="37"/>
      <c r="BQ275" s="37"/>
      <c r="BR275" s="4"/>
      <c r="BS275" s="4"/>
      <c r="BT275" s="4"/>
      <c r="BU275" s="4"/>
      <c r="BV275" s="37"/>
      <c r="BW275" s="4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5"/>
      <c r="CK275" s="2"/>
      <c r="CL275" s="2"/>
    </row>
    <row r="276" spans="1:90" ht="12.75" customHeight="1">
      <c r="A276" s="1"/>
      <c r="B276" s="1"/>
      <c r="C276" s="1"/>
      <c r="D276" s="2"/>
      <c r="E276" s="185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3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177"/>
      <c r="AF276" s="177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4"/>
      <c r="BA276" s="2"/>
      <c r="BB276" s="2"/>
      <c r="BC276" s="2"/>
      <c r="BD276" s="2"/>
      <c r="BE276" s="2"/>
      <c r="BF276" s="97"/>
      <c r="BG276" s="177"/>
      <c r="BH276" s="177"/>
      <c r="BI276" s="177"/>
      <c r="BJ276" s="37"/>
      <c r="BK276" s="37"/>
      <c r="BL276" s="37"/>
      <c r="BM276" s="37"/>
      <c r="BN276" s="37"/>
      <c r="BO276" s="37"/>
      <c r="BP276" s="37"/>
      <c r="BQ276" s="37"/>
      <c r="BR276" s="4"/>
      <c r="BS276" s="4"/>
      <c r="BT276" s="4"/>
      <c r="BU276" s="4"/>
      <c r="BV276" s="37"/>
      <c r="BW276" s="4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5"/>
      <c r="CK276" s="2"/>
      <c r="CL276" s="2"/>
    </row>
    <row r="277" spans="1:90" ht="12.75" customHeight="1">
      <c r="A277" s="1"/>
      <c r="B277" s="1"/>
      <c r="C277" s="1"/>
      <c r="D277" s="2"/>
      <c r="E277" s="185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3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177"/>
      <c r="AF277" s="177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4"/>
      <c r="BA277" s="2"/>
      <c r="BB277" s="2"/>
      <c r="BC277" s="2"/>
      <c r="BD277" s="2"/>
      <c r="BE277" s="2"/>
      <c r="BF277" s="97"/>
      <c r="BG277" s="177"/>
      <c r="BH277" s="177"/>
      <c r="BI277" s="177"/>
      <c r="BJ277" s="37"/>
      <c r="BK277" s="37"/>
      <c r="BL277" s="37"/>
      <c r="BM277" s="37"/>
      <c r="BN277" s="37"/>
      <c r="BO277" s="37"/>
      <c r="BP277" s="37"/>
      <c r="BQ277" s="37"/>
      <c r="BR277" s="4"/>
      <c r="BS277" s="4"/>
      <c r="BT277" s="4"/>
      <c r="BU277" s="4"/>
      <c r="BV277" s="37"/>
      <c r="BW277" s="4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5"/>
      <c r="CK277" s="2"/>
      <c r="CL277" s="2"/>
    </row>
    <row r="278" spans="1:90" ht="12.75" customHeight="1">
      <c r="A278" s="1"/>
      <c r="B278" s="1"/>
      <c r="C278" s="1"/>
      <c r="D278" s="2"/>
      <c r="E278" s="185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3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177"/>
      <c r="AF278" s="177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4"/>
      <c r="BA278" s="2"/>
      <c r="BB278" s="2"/>
      <c r="BC278" s="2"/>
      <c r="BD278" s="2"/>
      <c r="BE278" s="2"/>
      <c r="BF278" s="97"/>
      <c r="BG278" s="177"/>
      <c r="BH278" s="177"/>
      <c r="BI278" s="177"/>
      <c r="BJ278" s="37"/>
      <c r="BK278" s="37"/>
      <c r="BL278" s="37"/>
      <c r="BM278" s="37"/>
      <c r="BN278" s="37"/>
      <c r="BO278" s="37"/>
      <c r="BP278" s="37"/>
      <c r="BQ278" s="37"/>
      <c r="BR278" s="4"/>
      <c r="BS278" s="4"/>
      <c r="BT278" s="4"/>
      <c r="BU278" s="4"/>
      <c r="BV278" s="37"/>
      <c r="BW278" s="4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5"/>
      <c r="CK278" s="2"/>
      <c r="CL278" s="2"/>
    </row>
    <row r="279" spans="1:90" ht="12.75" customHeight="1">
      <c r="A279" s="1"/>
      <c r="B279" s="1"/>
      <c r="C279" s="1"/>
      <c r="D279" s="2"/>
      <c r="E279" s="185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3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177"/>
      <c r="AF279" s="177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4"/>
      <c r="BA279" s="2"/>
      <c r="BB279" s="2"/>
      <c r="BC279" s="2"/>
      <c r="BD279" s="2"/>
      <c r="BE279" s="2"/>
      <c r="BF279" s="97"/>
      <c r="BG279" s="177"/>
      <c r="BH279" s="177"/>
      <c r="BI279" s="177"/>
      <c r="BJ279" s="37"/>
      <c r="BK279" s="37"/>
      <c r="BL279" s="37"/>
      <c r="BM279" s="37"/>
      <c r="BN279" s="37"/>
      <c r="BO279" s="37"/>
      <c r="BP279" s="37"/>
      <c r="BQ279" s="37"/>
      <c r="BR279" s="4"/>
      <c r="BS279" s="4"/>
      <c r="BT279" s="4"/>
      <c r="BU279" s="4"/>
      <c r="BV279" s="37"/>
      <c r="BW279" s="4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5"/>
      <c r="CK279" s="2"/>
      <c r="CL279" s="2"/>
    </row>
    <row r="280" spans="1:90" ht="12.75" customHeight="1">
      <c r="A280" s="1"/>
      <c r="B280" s="1"/>
      <c r="C280" s="1"/>
      <c r="D280" s="2"/>
      <c r="E280" s="185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3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177"/>
      <c r="AF280" s="177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4"/>
      <c r="BA280" s="2"/>
      <c r="BB280" s="2"/>
      <c r="BC280" s="2"/>
      <c r="BD280" s="2"/>
      <c r="BE280" s="2"/>
      <c r="BF280" s="97"/>
      <c r="BG280" s="177"/>
      <c r="BH280" s="177"/>
      <c r="BI280" s="177"/>
      <c r="BJ280" s="37"/>
      <c r="BK280" s="37"/>
      <c r="BL280" s="37"/>
      <c r="BM280" s="37"/>
      <c r="BN280" s="37"/>
      <c r="BO280" s="37"/>
      <c r="BP280" s="37"/>
      <c r="BQ280" s="37"/>
      <c r="BR280" s="4"/>
      <c r="BS280" s="4"/>
      <c r="BT280" s="4"/>
      <c r="BU280" s="4"/>
      <c r="BV280" s="37"/>
      <c r="BW280" s="4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5"/>
      <c r="CK280" s="2"/>
      <c r="CL280" s="2"/>
    </row>
    <row r="281" spans="1:90" ht="12.75" customHeight="1">
      <c r="A281" s="1"/>
      <c r="B281" s="1"/>
      <c r="C281" s="1"/>
      <c r="D281" s="2"/>
      <c r="E281" s="185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3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177"/>
      <c r="AF281" s="177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4"/>
      <c r="BA281" s="2"/>
      <c r="BB281" s="2"/>
      <c r="BC281" s="2"/>
      <c r="BD281" s="2"/>
      <c r="BE281" s="2"/>
      <c r="BF281" s="97"/>
      <c r="BG281" s="177"/>
      <c r="BH281" s="177"/>
      <c r="BI281" s="177"/>
      <c r="BJ281" s="37"/>
      <c r="BK281" s="37"/>
      <c r="BL281" s="37"/>
      <c r="BM281" s="37"/>
      <c r="BN281" s="37"/>
      <c r="BO281" s="37"/>
      <c r="BP281" s="37"/>
      <c r="BQ281" s="37"/>
      <c r="BR281" s="4"/>
      <c r="BS281" s="4"/>
      <c r="BT281" s="4"/>
      <c r="BU281" s="4"/>
      <c r="BV281" s="37"/>
      <c r="BW281" s="4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5"/>
      <c r="CK281" s="2"/>
      <c r="CL281" s="2"/>
    </row>
    <row r="282" spans="1:90" ht="12.75" customHeight="1">
      <c r="A282" s="1"/>
      <c r="B282" s="1"/>
      <c r="C282" s="1"/>
      <c r="D282" s="2"/>
      <c r="E282" s="185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3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177"/>
      <c r="AF282" s="177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4"/>
      <c r="BA282" s="2"/>
      <c r="BB282" s="2"/>
      <c r="BC282" s="2"/>
      <c r="BD282" s="2"/>
      <c r="BE282" s="2"/>
      <c r="BF282" s="97"/>
      <c r="BG282" s="177"/>
      <c r="BH282" s="177"/>
      <c r="BI282" s="177"/>
      <c r="BJ282" s="37"/>
      <c r="BK282" s="37"/>
      <c r="BL282" s="37"/>
      <c r="BM282" s="37"/>
      <c r="BN282" s="37"/>
      <c r="BO282" s="37"/>
      <c r="BP282" s="37"/>
      <c r="BQ282" s="37"/>
      <c r="BR282" s="4"/>
      <c r="BS282" s="4"/>
      <c r="BT282" s="4"/>
      <c r="BU282" s="4"/>
      <c r="BV282" s="37"/>
      <c r="BW282" s="4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5"/>
      <c r="CK282" s="2"/>
      <c r="CL282" s="2"/>
    </row>
    <row r="283" spans="1:90" ht="12.75" customHeight="1">
      <c r="A283" s="1"/>
      <c r="B283" s="1"/>
      <c r="C283" s="1"/>
      <c r="D283" s="2"/>
      <c r="E283" s="185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3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177"/>
      <c r="AF283" s="177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4"/>
      <c r="BA283" s="2"/>
      <c r="BB283" s="2"/>
      <c r="BC283" s="2"/>
      <c r="BD283" s="2"/>
      <c r="BE283" s="2"/>
      <c r="BF283" s="97"/>
      <c r="BG283" s="177"/>
      <c r="BH283" s="177"/>
      <c r="BI283" s="177"/>
      <c r="BJ283" s="37"/>
      <c r="BK283" s="37"/>
      <c r="BL283" s="37"/>
      <c r="BM283" s="37"/>
      <c r="BN283" s="37"/>
      <c r="BO283" s="37"/>
      <c r="BP283" s="37"/>
      <c r="BQ283" s="37"/>
      <c r="BR283" s="4"/>
      <c r="BS283" s="4"/>
      <c r="BT283" s="4"/>
      <c r="BU283" s="4"/>
      <c r="BV283" s="37"/>
      <c r="BW283" s="4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5"/>
      <c r="CK283" s="2"/>
      <c r="CL283" s="2"/>
    </row>
    <row r="284" spans="1:90" ht="12.75" customHeight="1">
      <c r="A284" s="1"/>
      <c r="B284" s="1"/>
      <c r="C284" s="1"/>
      <c r="D284" s="2"/>
      <c r="E284" s="185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3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177"/>
      <c r="AF284" s="177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4"/>
      <c r="BA284" s="2"/>
      <c r="BB284" s="2"/>
      <c r="BC284" s="2"/>
      <c r="BD284" s="2"/>
      <c r="BE284" s="2"/>
      <c r="BF284" s="97"/>
      <c r="BG284" s="177"/>
      <c r="BH284" s="177"/>
      <c r="BI284" s="177"/>
      <c r="BJ284" s="37"/>
      <c r="BK284" s="37"/>
      <c r="BL284" s="37"/>
      <c r="BM284" s="37"/>
      <c r="BN284" s="37"/>
      <c r="BO284" s="37"/>
      <c r="BP284" s="37"/>
      <c r="BQ284" s="37"/>
      <c r="BR284" s="4"/>
      <c r="BS284" s="4"/>
      <c r="BT284" s="4"/>
      <c r="BU284" s="4"/>
      <c r="BV284" s="37"/>
      <c r="BW284" s="4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5"/>
      <c r="CK284" s="2"/>
      <c r="CL284" s="2"/>
    </row>
    <row r="285" spans="1:90" ht="12.75" customHeight="1">
      <c r="A285" s="1"/>
      <c r="B285" s="1"/>
      <c r="C285" s="1"/>
      <c r="D285" s="2"/>
      <c r="E285" s="185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3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177"/>
      <c r="AF285" s="177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4"/>
      <c r="BA285" s="2"/>
      <c r="BB285" s="2"/>
      <c r="BC285" s="2"/>
      <c r="BD285" s="2"/>
      <c r="BE285" s="2"/>
      <c r="BF285" s="97"/>
      <c r="BG285" s="177"/>
      <c r="BH285" s="177"/>
      <c r="BI285" s="177"/>
      <c r="BJ285" s="37"/>
      <c r="BK285" s="37"/>
      <c r="BL285" s="37"/>
      <c r="BM285" s="37"/>
      <c r="BN285" s="37"/>
      <c r="BO285" s="37"/>
      <c r="BP285" s="37"/>
      <c r="BQ285" s="37"/>
      <c r="BR285" s="4"/>
      <c r="BS285" s="4"/>
      <c r="BT285" s="4"/>
      <c r="BU285" s="4"/>
      <c r="BV285" s="37"/>
      <c r="BW285" s="4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5"/>
      <c r="CK285" s="2"/>
      <c r="CL285" s="2"/>
    </row>
    <row r="286" spans="1:90" ht="12.75" customHeight="1">
      <c r="A286" s="1"/>
      <c r="B286" s="1"/>
      <c r="C286" s="1"/>
      <c r="D286" s="2"/>
      <c r="E286" s="185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3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177"/>
      <c r="AF286" s="177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4"/>
      <c r="BA286" s="2"/>
      <c r="BB286" s="2"/>
      <c r="BC286" s="2"/>
      <c r="BD286" s="2"/>
      <c r="BE286" s="2"/>
      <c r="BF286" s="97"/>
      <c r="BG286" s="177"/>
      <c r="BH286" s="177"/>
      <c r="BI286" s="177"/>
      <c r="BJ286" s="37"/>
      <c r="BK286" s="37"/>
      <c r="BL286" s="37"/>
      <c r="BM286" s="37"/>
      <c r="BN286" s="37"/>
      <c r="BO286" s="37"/>
      <c r="BP286" s="37"/>
      <c r="BQ286" s="37"/>
      <c r="BR286" s="4"/>
      <c r="BS286" s="4"/>
      <c r="BT286" s="4"/>
      <c r="BU286" s="4"/>
      <c r="BV286" s="37"/>
      <c r="BW286" s="4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5"/>
      <c r="CK286" s="2"/>
      <c r="CL286" s="2"/>
    </row>
    <row r="287" spans="1:90" ht="12.75" customHeight="1">
      <c r="A287" s="1"/>
      <c r="B287" s="1"/>
      <c r="C287" s="1"/>
      <c r="D287" s="2"/>
      <c r="E287" s="185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3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177"/>
      <c r="AF287" s="177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4"/>
      <c r="BA287" s="2"/>
      <c r="BB287" s="2"/>
      <c r="BC287" s="2"/>
      <c r="BD287" s="2"/>
      <c r="BE287" s="2"/>
      <c r="BF287" s="97"/>
      <c r="BG287" s="177"/>
      <c r="BH287" s="177"/>
      <c r="BI287" s="177"/>
      <c r="BJ287" s="37"/>
      <c r="BK287" s="37"/>
      <c r="BL287" s="37"/>
      <c r="BM287" s="37"/>
      <c r="BN287" s="37"/>
      <c r="BO287" s="37"/>
      <c r="BP287" s="37"/>
      <c r="BQ287" s="37"/>
      <c r="BR287" s="4"/>
      <c r="BS287" s="4"/>
      <c r="BT287" s="4"/>
      <c r="BU287" s="4"/>
      <c r="BV287" s="37"/>
      <c r="BW287" s="4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5"/>
      <c r="CK287" s="2"/>
      <c r="CL287" s="2"/>
    </row>
    <row r="288" spans="1:90" ht="12.75" customHeight="1">
      <c r="A288" s="1"/>
      <c r="B288" s="1"/>
      <c r="C288" s="1"/>
      <c r="D288" s="2"/>
      <c r="E288" s="185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3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177"/>
      <c r="AF288" s="177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4"/>
      <c r="BA288" s="2"/>
      <c r="BB288" s="2"/>
      <c r="BC288" s="2"/>
      <c r="BD288" s="2"/>
      <c r="BE288" s="2"/>
      <c r="BF288" s="97"/>
      <c r="BG288" s="177"/>
      <c r="BH288" s="177"/>
      <c r="BI288" s="177"/>
      <c r="BJ288" s="37"/>
      <c r="BK288" s="37"/>
      <c r="BL288" s="37"/>
      <c r="BM288" s="37"/>
      <c r="BN288" s="37"/>
      <c r="BO288" s="37"/>
      <c r="BP288" s="37"/>
      <c r="BQ288" s="37"/>
      <c r="BR288" s="4"/>
      <c r="BS288" s="4"/>
      <c r="BT288" s="4"/>
      <c r="BU288" s="4"/>
      <c r="BV288" s="37"/>
      <c r="BW288" s="4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5"/>
      <c r="CK288" s="2"/>
      <c r="CL288" s="2"/>
    </row>
    <row r="289" spans="1:90" ht="12.75" customHeight="1">
      <c r="A289" s="1"/>
      <c r="B289" s="1"/>
      <c r="C289" s="1"/>
      <c r="D289" s="2"/>
      <c r="E289" s="185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3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177"/>
      <c r="AF289" s="177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4"/>
      <c r="BA289" s="2"/>
      <c r="BB289" s="2"/>
      <c r="BC289" s="2"/>
      <c r="BD289" s="2"/>
      <c r="BE289" s="2"/>
      <c r="BF289" s="97"/>
      <c r="BG289" s="177"/>
      <c r="BH289" s="177"/>
      <c r="BI289" s="177"/>
      <c r="BJ289" s="37"/>
      <c r="BK289" s="37"/>
      <c r="BL289" s="37"/>
      <c r="BM289" s="37"/>
      <c r="BN289" s="37"/>
      <c r="BO289" s="37"/>
      <c r="BP289" s="37"/>
      <c r="BQ289" s="37"/>
      <c r="BR289" s="4"/>
      <c r="BS289" s="4"/>
      <c r="BT289" s="4"/>
      <c r="BU289" s="4"/>
      <c r="BV289" s="37"/>
      <c r="BW289" s="4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5"/>
      <c r="CK289" s="2"/>
      <c r="CL289" s="2"/>
    </row>
    <row r="290" spans="1:90" ht="12.75" customHeight="1">
      <c r="A290" s="1"/>
      <c r="B290" s="1"/>
      <c r="C290" s="1"/>
      <c r="D290" s="2"/>
      <c r="E290" s="185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3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177"/>
      <c r="AF290" s="177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4"/>
      <c r="BA290" s="2"/>
      <c r="BB290" s="2"/>
      <c r="BC290" s="2"/>
      <c r="BD290" s="2"/>
      <c r="BE290" s="2"/>
      <c r="BF290" s="97"/>
      <c r="BG290" s="177"/>
      <c r="BH290" s="177"/>
      <c r="BI290" s="177"/>
      <c r="BJ290" s="37"/>
      <c r="BK290" s="37"/>
      <c r="BL290" s="37"/>
      <c r="BM290" s="37"/>
      <c r="BN290" s="37"/>
      <c r="BO290" s="37"/>
      <c r="BP290" s="37"/>
      <c r="BQ290" s="37"/>
      <c r="BR290" s="4"/>
      <c r="BS290" s="4"/>
      <c r="BT290" s="4"/>
      <c r="BU290" s="4"/>
      <c r="BV290" s="37"/>
      <c r="BW290" s="4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5"/>
      <c r="CK290" s="2"/>
      <c r="CL290" s="2"/>
    </row>
    <row r="291" spans="1:90" ht="12.75" customHeight="1">
      <c r="A291" s="1"/>
      <c r="B291" s="1"/>
      <c r="C291" s="1"/>
      <c r="D291" s="2"/>
      <c r="E291" s="185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3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177"/>
      <c r="AF291" s="177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4"/>
      <c r="BA291" s="2"/>
      <c r="BB291" s="2"/>
      <c r="BC291" s="2"/>
      <c r="BD291" s="2"/>
      <c r="BE291" s="2"/>
      <c r="BF291" s="97"/>
      <c r="BG291" s="177"/>
      <c r="BH291" s="177"/>
      <c r="BI291" s="177"/>
      <c r="BJ291" s="37"/>
      <c r="BK291" s="37"/>
      <c r="BL291" s="37"/>
      <c r="BM291" s="37"/>
      <c r="BN291" s="37"/>
      <c r="BO291" s="37"/>
      <c r="BP291" s="37"/>
      <c r="BQ291" s="37"/>
      <c r="BR291" s="4"/>
      <c r="BS291" s="4"/>
      <c r="BT291" s="4"/>
      <c r="BU291" s="4"/>
      <c r="BV291" s="37"/>
      <c r="BW291" s="4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5"/>
      <c r="CK291" s="2"/>
      <c r="CL291" s="2"/>
    </row>
    <row r="292" spans="1:90" ht="12.75" customHeight="1">
      <c r="A292" s="1"/>
      <c r="B292" s="1"/>
      <c r="C292" s="1"/>
      <c r="D292" s="2"/>
      <c r="E292" s="185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3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177"/>
      <c r="AF292" s="177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4"/>
      <c r="BA292" s="2"/>
      <c r="BB292" s="2"/>
      <c r="BC292" s="2"/>
      <c r="BD292" s="2"/>
      <c r="BE292" s="2"/>
      <c r="BF292" s="97"/>
      <c r="BG292" s="177"/>
      <c r="BH292" s="177"/>
      <c r="BI292" s="177"/>
      <c r="BJ292" s="37"/>
      <c r="BK292" s="37"/>
      <c r="BL292" s="37"/>
      <c r="BM292" s="37"/>
      <c r="BN292" s="37"/>
      <c r="BO292" s="37"/>
      <c r="BP292" s="37"/>
      <c r="BQ292" s="37"/>
      <c r="BR292" s="4"/>
      <c r="BS292" s="4"/>
      <c r="BT292" s="4"/>
      <c r="BU292" s="4"/>
      <c r="BV292" s="37"/>
      <c r="BW292" s="4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5"/>
      <c r="CK292" s="2"/>
      <c r="CL292" s="2"/>
    </row>
    <row r="293" spans="1:90" ht="12.75" customHeight="1">
      <c r="A293" s="1"/>
      <c r="B293" s="1"/>
      <c r="C293" s="1"/>
      <c r="D293" s="2"/>
      <c r="E293" s="185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3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177"/>
      <c r="AF293" s="177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4"/>
      <c r="BA293" s="2"/>
      <c r="BB293" s="2"/>
      <c r="BC293" s="2"/>
      <c r="BD293" s="2"/>
      <c r="BE293" s="2"/>
      <c r="BF293" s="97"/>
      <c r="BG293" s="177"/>
      <c r="BH293" s="177"/>
      <c r="BI293" s="177"/>
      <c r="BJ293" s="37"/>
      <c r="BK293" s="37"/>
      <c r="BL293" s="37"/>
      <c r="BM293" s="37"/>
      <c r="BN293" s="37"/>
      <c r="BO293" s="37"/>
      <c r="BP293" s="37"/>
      <c r="BQ293" s="37"/>
      <c r="BR293" s="4"/>
      <c r="BS293" s="4"/>
      <c r="BT293" s="4"/>
      <c r="BU293" s="4"/>
      <c r="BV293" s="37"/>
      <c r="BW293" s="4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5"/>
      <c r="CK293" s="2"/>
      <c r="CL293" s="2"/>
    </row>
    <row r="294" spans="1:90" ht="12.75" customHeight="1">
      <c r="A294" s="1"/>
      <c r="B294" s="1"/>
      <c r="C294" s="1"/>
      <c r="D294" s="2"/>
      <c r="E294" s="185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3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177"/>
      <c r="AF294" s="177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4"/>
      <c r="BA294" s="2"/>
      <c r="BB294" s="2"/>
      <c r="BC294" s="2"/>
      <c r="BD294" s="2"/>
      <c r="BE294" s="2"/>
      <c r="BF294" s="97"/>
      <c r="BG294" s="177"/>
      <c r="BH294" s="177"/>
      <c r="BI294" s="177"/>
      <c r="BJ294" s="37"/>
      <c r="BK294" s="37"/>
      <c r="BL294" s="37"/>
      <c r="BM294" s="37"/>
      <c r="BN294" s="37"/>
      <c r="BO294" s="37"/>
      <c r="BP294" s="37"/>
      <c r="BQ294" s="37"/>
      <c r="BR294" s="4"/>
      <c r="BS294" s="4"/>
      <c r="BT294" s="4"/>
      <c r="BU294" s="4"/>
      <c r="BV294" s="37"/>
      <c r="BW294" s="4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5"/>
      <c r="CK294" s="2"/>
      <c r="CL294" s="2"/>
    </row>
    <row r="295" spans="1:90" ht="12.75" customHeight="1">
      <c r="A295" s="1"/>
      <c r="B295" s="1"/>
      <c r="C295" s="1"/>
      <c r="D295" s="2"/>
      <c r="E295" s="185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3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177"/>
      <c r="AF295" s="177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4"/>
      <c r="BA295" s="2"/>
      <c r="BB295" s="2"/>
      <c r="BC295" s="2"/>
      <c r="BD295" s="2"/>
      <c r="BE295" s="2"/>
      <c r="BF295" s="97"/>
      <c r="BG295" s="177"/>
      <c r="BH295" s="177"/>
      <c r="BI295" s="177"/>
      <c r="BJ295" s="37"/>
      <c r="BK295" s="37"/>
      <c r="BL295" s="37"/>
      <c r="BM295" s="37"/>
      <c r="BN295" s="37"/>
      <c r="BO295" s="37"/>
      <c r="BP295" s="37"/>
      <c r="BQ295" s="37"/>
      <c r="BR295" s="4"/>
      <c r="BS295" s="4"/>
      <c r="BT295" s="4"/>
      <c r="BU295" s="4"/>
      <c r="BV295" s="37"/>
      <c r="BW295" s="4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5"/>
      <c r="CK295" s="2"/>
      <c r="CL295" s="2"/>
    </row>
    <row r="296" spans="1:90" ht="12.75" customHeight="1">
      <c r="A296" s="1"/>
      <c r="B296" s="1"/>
      <c r="C296" s="1"/>
      <c r="D296" s="2"/>
      <c r="E296" s="185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3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177"/>
      <c r="AF296" s="177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4"/>
      <c r="BA296" s="2"/>
      <c r="BB296" s="2"/>
      <c r="BC296" s="2"/>
      <c r="BD296" s="2"/>
      <c r="BE296" s="2"/>
      <c r="BF296" s="97"/>
      <c r="BG296" s="177"/>
      <c r="BH296" s="177"/>
      <c r="BI296" s="177"/>
      <c r="BJ296" s="37"/>
      <c r="BK296" s="37"/>
      <c r="BL296" s="37"/>
      <c r="BM296" s="37"/>
      <c r="BN296" s="37"/>
      <c r="BO296" s="37"/>
      <c r="BP296" s="37"/>
      <c r="BQ296" s="37"/>
      <c r="BR296" s="4"/>
      <c r="BS296" s="4"/>
      <c r="BT296" s="4"/>
      <c r="BU296" s="4"/>
      <c r="BV296" s="37"/>
      <c r="BW296" s="4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5"/>
      <c r="CK296" s="2"/>
      <c r="CL296" s="2"/>
    </row>
    <row r="297" spans="1:90" ht="12.75" customHeight="1">
      <c r="A297" s="1"/>
      <c r="B297" s="1"/>
      <c r="C297" s="1"/>
      <c r="D297" s="2"/>
      <c r="E297" s="185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3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177"/>
      <c r="AF297" s="177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4"/>
      <c r="BA297" s="2"/>
      <c r="BB297" s="2"/>
      <c r="BC297" s="2"/>
      <c r="BD297" s="2"/>
      <c r="BE297" s="2"/>
      <c r="BF297" s="97"/>
      <c r="BG297" s="177"/>
      <c r="BH297" s="177"/>
      <c r="BI297" s="177"/>
      <c r="BJ297" s="37"/>
      <c r="BK297" s="37"/>
      <c r="BL297" s="37"/>
      <c r="BM297" s="37"/>
      <c r="BN297" s="37"/>
      <c r="BO297" s="37"/>
      <c r="BP297" s="37"/>
      <c r="BQ297" s="37"/>
      <c r="BR297" s="4"/>
      <c r="BS297" s="4"/>
      <c r="BT297" s="4"/>
      <c r="BU297" s="4"/>
      <c r="BV297" s="37"/>
      <c r="BW297" s="4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5"/>
      <c r="CK297" s="2"/>
      <c r="CL297" s="2"/>
    </row>
    <row r="298" spans="1:90" ht="12.75" customHeight="1">
      <c r="A298" s="1"/>
      <c r="B298" s="1"/>
      <c r="C298" s="1"/>
      <c r="D298" s="2"/>
      <c r="E298" s="185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3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177"/>
      <c r="AF298" s="177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4"/>
      <c r="BA298" s="2"/>
      <c r="BB298" s="2"/>
      <c r="BC298" s="2"/>
      <c r="BD298" s="2"/>
      <c r="BE298" s="2"/>
      <c r="BF298" s="97"/>
      <c r="BG298" s="177"/>
      <c r="BH298" s="177"/>
      <c r="BI298" s="177"/>
      <c r="BJ298" s="37"/>
      <c r="BK298" s="37"/>
      <c r="BL298" s="37"/>
      <c r="BM298" s="37"/>
      <c r="BN298" s="37"/>
      <c r="BO298" s="37"/>
      <c r="BP298" s="37"/>
      <c r="BQ298" s="37"/>
      <c r="BR298" s="4"/>
      <c r="BS298" s="4"/>
      <c r="BT298" s="4"/>
      <c r="BU298" s="4"/>
      <c r="BV298" s="37"/>
      <c r="BW298" s="4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5"/>
      <c r="CK298" s="2"/>
      <c r="CL298" s="2"/>
    </row>
    <row r="299" spans="1:90" ht="12.75" customHeight="1">
      <c r="A299" s="1"/>
      <c r="B299" s="1"/>
      <c r="C299" s="1"/>
      <c r="D299" s="2"/>
      <c r="E299" s="185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3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177"/>
      <c r="AF299" s="177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4"/>
      <c r="BA299" s="2"/>
      <c r="BB299" s="2"/>
      <c r="BC299" s="2"/>
      <c r="BD299" s="2"/>
      <c r="BE299" s="2"/>
      <c r="BF299" s="97"/>
      <c r="BG299" s="177"/>
      <c r="BH299" s="177"/>
      <c r="BI299" s="177"/>
      <c r="BJ299" s="37"/>
      <c r="BK299" s="37"/>
      <c r="BL299" s="37"/>
      <c r="BM299" s="37"/>
      <c r="BN299" s="37"/>
      <c r="BO299" s="37"/>
      <c r="BP299" s="37"/>
      <c r="BQ299" s="37"/>
      <c r="BR299" s="4"/>
      <c r="BS299" s="4"/>
      <c r="BT299" s="4"/>
      <c r="BU299" s="4"/>
      <c r="BV299" s="37"/>
      <c r="BW299" s="4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5"/>
      <c r="CK299" s="2"/>
      <c r="CL299" s="2"/>
    </row>
    <row r="300" spans="1:90" ht="12.75" customHeight="1">
      <c r="A300" s="1"/>
      <c r="B300" s="1"/>
      <c r="C300" s="1"/>
      <c r="D300" s="2"/>
      <c r="E300" s="185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3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177"/>
      <c r="AF300" s="177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4"/>
      <c r="BA300" s="2"/>
      <c r="BB300" s="2"/>
      <c r="BC300" s="2"/>
      <c r="BD300" s="2"/>
      <c r="BE300" s="2"/>
      <c r="BF300" s="97"/>
      <c r="BG300" s="177"/>
      <c r="BH300" s="177"/>
      <c r="BI300" s="177"/>
      <c r="BJ300" s="37"/>
      <c r="BK300" s="37"/>
      <c r="BL300" s="37"/>
      <c r="BM300" s="37"/>
      <c r="BN300" s="37"/>
      <c r="BO300" s="37"/>
      <c r="BP300" s="37"/>
      <c r="BQ300" s="37"/>
      <c r="BR300" s="4"/>
      <c r="BS300" s="4"/>
      <c r="BT300" s="4"/>
      <c r="BU300" s="4"/>
      <c r="BV300" s="37"/>
      <c r="BW300" s="4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5"/>
      <c r="CK300" s="2"/>
      <c r="CL300" s="2"/>
    </row>
    <row r="301" spans="1:90" ht="12.75" customHeight="1">
      <c r="A301" s="1"/>
      <c r="B301" s="1"/>
      <c r="C301" s="1"/>
      <c r="D301" s="2"/>
      <c r="E301" s="185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3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177"/>
      <c r="AF301" s="177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4"/>
      <c r="BA301" s="2"/>
      <c r="BB301" s="2"/>
      <c r="BC301" s="2"/>
      <c r="BD301" s="2"/>
      <c r="BE301" s="2"/>
      <c r="BF301" s="97"/>
      <c r="BG301" s="177"/>
      <c r="BH301" s="177"/>
      <c r="BI301" s="177"/>
      <c r="BJ301" s="37"/>
      <c r="BK301" s="37"/>
      <c r="BL301" s="37"/>
      <c r="BM301" s="37"/>
      <c r="BN301" s="37"/>
      <c r="BO301" s="37"/>
      <c r="BP301" s="37"/>
      <c r="BQ301" s="37"/>
      <c r="BR301" s="4"/>
      <c r="BS301" s="4"/>
      <c r="BT301" s="4"/>
      <c r="BU301" s="4"/>
      <c r="BV301" s="37"/>
      <c r="BW301" s="4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5"/>
      <c r="CK301" s="2"/>
      <c r="CL301" s="2"/>
    </row>
    <row r="302" spans="1:90" ht="12.75" customHeight="1">
      <c r="A302" s="1"/>
      <c r="B302" s="1"/>
      <c r="C302" s="1"/>
      <c r="D302" s="2"/>
      <c r="E302" s="185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3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177"/>
      <c r="AF302" s="177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4"/>
      <c r="BA302" s="2"/>
      <c r="BB302" s="2"/>
      <c r="BC302" s="2"/>
      <c r="BD302" s="2"/>
      <c r="BE302" s="2"/>
      <c r="BF302" s="97"/>
      <c r="BG302" s="177"/>
      <c r="BH302" s="177"/>
      <c r="BI302" s="177"/>
      <c r="BJ302" s="37"/>
      <c r="BK302" s="37"/>
      <c r="BL302" s="37"/>
      <c r="BM302" s="37"/>
      <c r="BN302" s="37"/>
      <c r="BO302" s="37"/>
      <c r="BP302" s="37"/>
      <c r="BQ302" s="37"/>
      <c r="BR302" s="4"/>
      <c r="BS302" s="4"/>
      <c r="BT302" s="4"/>
      <c r="BU302" s="4"/>
      <c r="BV302" s="37"/>
      <c r="BW302" s="4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5"/>
      <c r="CK302" s="2"/>
      <c r="CL302" s="2"/>
    </row>
    <row r="303" spans="1:90" ht="12.75" customHeight="1">
      <c r="A303" s="1"/>
      <c r="B303" s="1"/>
      <c r="C303" s="1"/>
      <c r="D303" s="2"/>
      <c r="E303" s="185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3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177"/>
      <c r="AF303" s="177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4"/>
      <c r="BA303" s="2"/>
      <c r="BB303" s="2"/>
      <c r="BC303" s="2"/>
      <c r="BD303" s="2"/>
      <c r="BE303" s="2"/>
      <c r="BF303" s="97"/>
      <c r="BG303" s="177"/>
      <c r="BH303" s="177"/>
      <c r="BI303" s="177"/>
      <c r="BJ303" s="37"/>
      <c r="BK303" s="37"/>
      <c r="BL303" s="37"/>
      <c r="BM303" s="37"/>
      <c r="BN303" s="37"/>
      <c r="BO303" s="37"/>
      <c r="BP303" s="37"/>
      <c r="BQ303" s="37"/>
      <c r="BR303" s="4"/>
      <c r="BS303" s="4"/>
      <c r="BT303" s="4"/>
      <c r="BU303" s="4"/>
      <c r="BV303" s="37"/>
      <c r="BW303" s="4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5"/>
      <c r="CK303" s="2"/>
      <c r="CL303" s="2"/>
    </row>
    <row r="304" spans="1:90" ht="12.75" customHeight="1">
      <c r="A304" s="1"/>
      <c r="B304" s="1"/>
      <c r="C304" s="1"/>
      <c r="D304" s="2"/>
      <c r="E304" s="185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3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177"/>
      <c r="AF304" s="177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4"/>
      <c r="BA304" s="2"/>
      <c r="BB304" s="2"/>
      <c r="BC304" s="2"/>
      <c r="BD304" s="2"/>
      <c r="BE304" s="2"/>
      <c r="BF304" s="97"/>
      <c r="BG304" s="177"/>
      <c r="BH304" s="177"/>
      <c r="BI304" s="177"/>
      <c r="BJ304" s="37"/>
      <c r="BK304" s="37"/>
      <c r="BL304" s="37"/>
      <c r="BM304" s="37"/>
      <c r="BN304" s="37"/>
      <c r="BO304" s="37"/>
      <c r="BP304" s="37"/>
      <c r="BQ304" s="37"/>
      <c r="BR304" s="4"/>
      <c r="BS304" s="4"/>
      <c r="BT304" s="4"/>
      <c r="BU304" s="4"/>
      <c r="BV304" s="37"/>
      <c r="BW304" s="4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5"/>
      <c r="CK304" s="2"/>
      <c r="CL304" s="2"/>
    </row>
    <row r="305" spans="1:90" ht="12.75" customHeight="1">
      <c r="A305" s="1"/>
      <c r="B305" s="1"/>
      <c r="C305" s="1"/>
      <c r="D305" s="2"/>
      <c r="E305" s="185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3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177"/>
      <c r="AF305" s="177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4"/>
      <c r="BA305" s="2"/>
      <c r="BB305" s="2"/>
      <c r="BC305" s="2"/>
      <c r="BD305" s="2"/>
      <c r="BE305" s="2"/>
      <c r="BF305" s="97"/>
      <c r="BG305" s="177"/>
      <c r="BH305" s="177"/>
      <c r="BI305" s="177"/>
      <c r="BJ305" s="37"/>
      <c r="BK305" s="37"/>
      <c r="BL305" s="37"/>
      <c r="BM305" s="37"/>
      <c r="BN305" s="37"/>
      <c r="BO305" s="37"/>
      <c r="BP305" s="37"/>
      <c r="BQ305" s="37"/>
      <c r="BR305" s="4"/>
      <c r="BS305" s="4"/>
      <c r="BT305" s="4"/>
      <c r="BU305" s="4"/>
      <c r="BV305" s="37"/>
      <c r="BW305" s="4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5"/>
      <c r="CK305" s="2"/>
      <c r="CL305" s="2"/>
    </row>
    <row r="306" spans="1:90" ht="12.75" customHeight="1">
      <c r="A306" s="1"/>
      <c r="B306" s="1"/>
      <c r="C306" s="1"/>
      <c r="D306" s="2"/>
      <c r="E306" s="185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3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177"/>
      <c r="AF306" s="177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4"/>
      <c r="BA306" s="2"/>
      <c r="BB306" s="2"/>
      <c r="BC306" s="2"/>
      <c r="BD306" s="2"/>
      <c r="BE306" s="2"/>
      <c r="BF306" s="97"/>
      <c r="BG306" s="177"/>
      <c r="BH306" s="177"/>
      <c r="BI306" s="177"/>
      <c r="BJ306" s="37"/>
      <c r="BK306" s="37"/>
      <c r="BL306" s="37"/>
      <c r="BM306" s="37"/>
      <c r="BN306" s="37"/>
      <c r="BO306" s="37"/>
      <c r="BP306" s="37"/>
      <c r="BQ306" s="37"/>
      <c r="BR306" s="4"/>
      <c r="BS306" s="4"/>
      <c r="BT306" s="4"/>
      <c r="BU306" s="4"/>
      <c r="BV306" s="37"/>
      <c r="BW306" s="4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5"/>
      <c r="CK306" s="2"/>
      <c r="CL306" s="2"/>
    </row>
    <row r="307" spans="1:90" ht="12.75" customHeight="1">
      <c r="A307" s="1"/>
      <c r="B307" s="1"/>
      <c r="C307" s="1"/>
      <c r="D307" s="2"/>
      <c r="E307" s="185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3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177"/>
      <c r="AF307" s="177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4"/>
      <c r="BA307" s="2"/>
      <c r="BB307" s="2"/>
      <c r="BC307" s="2"/>
      <c r="BD307" s="2"/>
      <c r="BE307" s="2"/>
      <c r="BF307" s="97"/>
      <c r="BG307" s="177"/>
      <c r="BH307" s="177"/>
      <c r="BI307" s="177"/>
      <c r="BJ307" s="37"/>
      <c r="BK307" s="37"/>
      <c r="BL307" s="37"/>
      <c r="BM307" s="37"/>
      <c r="BN307" s="37"/>
      <c r="BO307" s="37"/>
      <c r="BP307" s="37"/>
      <c r="BQ307" s="37"/>
      <c r="BR307" s="4"/>
      <c r="BS307" s="4"/>
      <c r="BT307" s="4"/>
      <c r="BU307" s="4"/>
      <c r="BV307" s="37"/>
      <c r="BW307" s="4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5"/>
      <c r="CK307" s="2"/>
      <c r="CL307" s="2"/>
    </row>
    <row r="308" spans="1:90" ht="12.75" customHeight="1">
      <c r="A308" s="1"/>
      <c r="B308" s="1"/>
      <c r="C308" s="1"/>
      <c r="D308" s="2"/>
      <c r="E308" s="185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3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177"/>
      <c r="AF308" s="177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4"/>
      <c r="BA308" s="2"/>
      <c r="BB308" s="2"/>
      <c r="BC308" s="2"/>
      <c r="BD308" s="2"/>
      <c r="BE308" s="2"/>
      <c r="BF308" s="97"/>
      <c r="BG308" s="177"/>
      <c r="BH308" s="177"/>
      <c r="BI308" s="177"/>
      <c r="BJ308" s="37"/>
      <c r="BK308" s="37"/>
      <c r="BL308" s="37"/>
      <c r="BM308" s="37"/>
      <c r="BN308" s="37"/>
      <c r="BO308" s="37"/>
      <c r="BP308" s="37"/>
      <c r="BQ308" s="37"/>
      <c r="BR308" s="4"/>
      <c r="BS308" s="4"/>
      <c r="BT308" s="4"/>
      <c r="BU308" s="4"/>
      <c r="BV308" s="37"/>
      <c r="BW308" s="4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5"/>
      <c r="CK308" s="2"/>
      <c r="CL308" s="2"/>
    </row>
    <row r="309" spans="1:90" ht="12.75" customHeight="1">
      <c r="A309" s="1"/>
      <c r="B309" s="1"/>
      <c r="C309" s="1"/>
      <c r="D309" s="2"/>
      <c r="E309" s="185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3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177"/>
      <c r="AF309" s="177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4"/>
      <c r="BA309" s="2"/>
      <c r="BB309" s="2"/>
      <c r="BC309" s="2"/>
      <c r="BD309" s="2"/>
      <c r="BE309" s="2"/>
      <c r="BF309" s="97"/>
      <c r="BG309" s="177"/>
      <c r="BH309" s="177"/>
      <c r="BI309" s="177"/>
      <c r="BJ309" s="37"/>
      <c r="BK309" s="37"/>
      <c r="BL309" s="37"/>
      <c r="BM309" s="37"/>
      <c r="BN309" s="37"/>
      <c r="BO309" s="37"/>
      <c r="BP309" s="37"/>
      <c r="BQ309" s="37"/>
      <c r="BR309" s="4"/>
      <c r="BS309" s="4"/>
      <c r="BT309" s="4"/>
      <c r="BU309" s="4"/>
      <c r="BV309" s="37"/>
      <c r="BW309" s="4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5"/>
      <c r="CK309" s="2"/>
      <c r="CL309" s="2"/>
    </row>
    <row r="310" spans="1:90" ht="12.75" customHeight="1">
      <c r="A310" s="1"/>
      <c r="B310" s="1"/>
      <c r="C310" s="1"/>
      <c r="D310" s="2"/>
      <c r="E310" s="185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3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177"/>
      <c r="AF310" s="177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4"/>
      <c r="BA310" s="2"/>
      <c r="BB310" s="2"/>
      <c r="BC310" s="2"/>
      <c r="BD310" s="2"/>
      <c r="BE310" s="2"/>
      <c r="BF310" s="97"/>
      <c r="BG310" s="177"/>
      <c r="BH310" s="177"/>
      <c r="BI310" s="177"/>
      <c r="BJ310" s="37"/>
      <c r="BK310" s="37"/>
      <c r="BL310" s="37"/>
      <c r="BM310" s="37"/>
      <c r="BN310" s="37"/>
      <c r="BO310" s="37"/>
      <c r="BP310" s="37"/>
      <c r="BQ310" s="37"/>
      <c r="BR310" s="4"/>
      <c r="BS310" s="4"/>
      <c r="BT310" s="4"/>
      <c r="BU310" s="4"/>
      <c r="BV310" s="37"/>
      <c r="BW310" s="4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5"/>
      <c r="CK310" s="2"/>
      <c r="CL310" s="2"/>
    </row>
    <row r="311" spans="1:90" ht="12.75" customHeight="1">
      <c r="A311" s="1"/>
      <c r="B311" s="1"/>
      <c r="C311" s="1"/>
      <c r="D311" s="2"/>
      <c r="E311" s="185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3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177"/>
      <c r="AF311" s="177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4"/>
      <c r="BA311" s="2"/>
      <c r="BB311" s="2"/>
      <c r="BC311" s="2"/>
      <c r="BD311" s="2"/>
      <c r="BE311" s="2"/>
      <c r="BF311" s="97"/>
      <c r="BG311" s="177"/>
      <c r="BH311" s="177"/>
      <c r="BI311" s="177"/>
      <c r="BJ311" s="37"/>
      <c r="BK311" s="37"/>
      <c r="BL311" s="37"/>
      <c r="BM311" s="37"/>
      <c r="BN311" s="37"/>
      <c r="BO311" s="37"/>
      <c r="BP311" s="37"/>
      <c r="BQ311" s="37"/>
      <c r="BR311" s="4"/>
      <c r="BS311" s="4"/>
      <c r="BT311" s="4"/>
      <c r="BU311" s="4"/>
      <c r="BV311" s="37"/>
      <c r="BW311" s="4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5"/>
      <c r="CK311" s="2"/>
      <c r="CL311" s="2"/>
    </row>
    <row r="312" spans="1:90" ht="12.75" customHeight="1">
      <c r="A312" s="1"/>
      <c r="B312" s="1"/>
      <c r="C312" s="1"/>
      <c r="D312" s="2"/>
      <c r="E312" s="185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3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177"/>
      <c r="AF312" s="177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4"/>
      <c r="BA312" s="2"/>
      <c r="BB312" s="2"/>
      <c r="BC312" s="2"/>
      <c r="BD312" s="2"/>
      <c r="BE312" s="2"/>
      <c r="BF312" s="97"/>
      <c r="BG312" s="177"/>
      <c r="BH312" s="177"/>
      <c r="BI312" s="177"/>
      <c r="BJ312" s="37"/>
      <c r="BK312" s="37"/>
      <c r="BL312" s="37"/>
      <c r="BM312" s="37"/>
      <c r="BN312" s="37"/>
      <c r="BO312" s="37"/>
      <c r="BP312" s="37"/>
      <c r="BQ312" s="37"/>
      <c r="BR312" s="4"/>
      <c r="BS312" s="4"/>
      <c r="BT312" s="4"/>
      <c r="BU312" s="4"/>
      <c r="BV312" s="37"/>
      <c r="BW312" s="4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5"/>
      <c r="CK312" s="2"/>
      <c r="CL312" s="2"/>
    </row>
    <row r="313" spans="1:90" ht="12.75" customHeight="1">
      <c r="A313" s="1"/>
      <c r="B313" s="1"/>
      <c r="C313" s="1"/>
      <c r="D313" s="2"/>
      <c r="E313" s="185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3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177"/>
      <c r="AF313" s="177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4"/>
      <c r="BA313" s="2"/>
      <c r="BB313" s="2"/>
      <c r="BC313" s="2"/>
      <c r="BD313" s="2"/>
      <c r="BE313" s="2"/>
      <c r="BF313" s="97"/>
      <c r="BG313" s="177"/>
      <c r="BH313" s="177"/>
      <c r="BI313" s="177"/>
      <c r="BJ313" s="37"/>
      <c r="BK313" s="37"/>
      <c r="BL313" s="37"/>
      <c r="BM313" s="37"/>
      <c r="BN313" s="37"/>
      <c r="BO313" s="37"/>
      <c r="BP313" s="37"/>
      <c r="BQ313" s="37"/>
      <c r="BR313" s="4"/>
      <c r="BS313" s="4"/>
      <c r="BT313" s="4"/>
      <c r="BU313" s="4"/>
      <c r="BV313" s="37"/>
      <c r="BW313" s="4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5"/>
      <c r="CK313" s="2"/>
      <c r="CL313" s="2"/>
    </row>
    <row r="314" spans="1:90" ht="12.75" customHeight="1">
      <c r="A314" s="1"/>
      <c r="B314" s="1"/>
      <c r="C314" s="1"/>
      <c r="D314" s="2"/>
      <c r="E314" s="185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3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177"/>
      <c r="AF314" s="177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4"/>
      <c r="BA314" s="2"/>
      <c r="BB314" s="2"/>
      <c r="BC314" s="2"/>
      <c r="BD314" s="2"/>
      <c r="BE314" s="2"/>
      <c r="BF314" s="97"/>
      <c r="BG314" s="177"/>
      <c r="BH314" s="177"/>
      <c r="BI314" s="177"/>
      <c r="BJ314" s="37"/>
      <c r="BK314" s="37"/>
      <c r="BL314" s="37"/>
      <c r="BM314" s="37"/>
      <c r="BN314" s="37"/>
      <c r="BO314" s="37"/>
      <c r="BP314" s="37"/>
      <c r="BQ314" s="37"/>
      <c r="BR314" s="4"/>
      <c r="BS314" s="4"/>
      <c r="BT314" s="4"/>
      <c r="BU314" s="4"/>
      <c r="BV314" s="37"/>
      <c r="BW314" s="4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5"/>
      <c r="CK314" s="2"/>
      <c r="CL314" s="2"/>
    </row>
    <row r="315" spans="1:90" ht="12.75" customHeight="1">
      <c r="A315" s="1"/>
      <c r="B315" s="1"/>
      <c r="C315" s="1"/>
      <c r="D315" s="2"/>
      <c r="E315" s="185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3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177"/>
      <c r="AF315" s="177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4"/>
      <c r="BA315" s="2"/>
      <c r="BB315" s="2"/>
      <c r="BC315" s="2"/>
      <c r="BD315" s="2"/>
      <c r="BE315" s="2"/>
      <c r="BF315" s="97"/>
      <c r="BG315" s="177"/>
      <c r="BH315" s="177"/>
      <c r="BI315" s="177"/>
      <c r="BJ315" s="37"/>
      <c r="BK315" s="37"/>
      <c r="BL315" s="37"/>
      <c r="BM315" s="37"/>
      <c r="BN315" s="37"/>
      <c r="BO315" s="37"/>
      <c r="BP315" s="37"/>
      <c r="BQ315" s="37"/>
      <c r="BR315" s="4"/>
      <c r="BS315" s="4"/>
      <c r="BT315" s="4"/>
      <c r="BU315" s="4"/>
      <c r="BV315" s="37"/>
      <c r="BW315" s="4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5"/>
      <c r="CK315" s="2"/>
      <c r="CL315" s="2"/>
    </row>
    <row r="316" spans="1:90" ht="12.75" customHeight="1">
      <c r="A316" s="1"/>
      <c r="B316" s="1"/>
      <c r="C316" s="1"/>
      <c r="D316" s="2"/>
      <c r="E316" s="185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3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177"/>
      <c r="AF316" s="177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4"/>
      <c r="BA316" s="2"/>
      <c r="BB316" s="2"/>
      <c r="BC316" s="2"/>
      <c r="BD316" s="2"/>
      <c r="BE316" s="2"/>
      <c r="BF316" s="97"/>
      <c r="BG316" s="177"/>
      <c r="BH316" s="177"/>
      <c r="BI316" s="177"/>
      <c r="BJ316" s="37"/>
      <c r="BK316" s="37"/>
      <c r="BL316" s="37"/>
      <c r="BM316" s="37"/>
      <c r="BN316" s="37"/>
      <c r="BO316" s="37"/>
      <c r="BP316" s="37"/>
      <c r="BQ316" s="37"/>
      <c r="BR316" s="4"/>
      <c r="BS316" s="4"/>
      <c r="BT316" s="4"/>
      <c r="BU316" s="4"/>
      <c r="BV316" s="37"/>
      <c r="BW316" s="4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5"/>
      <c r="CK316" s="2"/>
      <c r="CL316" s="2"/>
    </row>
    <row r="317" spans="1:90" ht="12.75" customHeight="1">
      <c r="A317" s="1"/>
      <c r="B317" s="1"/>
      <c r="C317" s="1"/>
      <c r="D317" s="2"/>
      <c r="E317" s="185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3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177"/>
      <c r="AF317" s="177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4"/>
      <c r="BA317" s="2"/>
      <c r="BB317" s="2"/>
      <c r="BC317" s="2"/>
      <c r="BD317" s="2"/>
      <c r="BE317" s="2"/>
      <c r="BF317" s="97"/>
      <c r="BG317" s="177"/>
      <c r="BH317" s="177"/>
      <c r="BI317" s="177"/>
      <c r="BJ317" s="37"/>
      <c r="BK317" s="37"/>
      <c r="BL317" s="37"/>
      <c r="BM317" s="37"/>
      <c r="BN317" s="37"/>
      <c r="BO317" s="37"/>
      <c r="BP317" s="37"/>
      <c r="BQ317" s="37"/>
      <c r="BR317" s="4"/>
      <c r="BS317" s="4"/>
      <c r="BT317" s="4"/>
      <c r="BU317" s="4"/>
      <c r="BV317" s="37"/>
      <c r="BW317" s="4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5"/>
      <c r="CK317" s="2"/>
      <c r="CL317" s="2"/>
    </row>
    <row r="318" spans="1:90" ht="12.75" customHeight="1">
      <c r="A318" s="1"/>
      <c r="B318" s="1"/>
      <c r="C318" s="1"/>
      <c r="D318" s="2"/>
      <c r="E318" s="185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3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177"/>
      <c r="AF318" s="177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4"/>
      <c r="BA318" s="2"/>
      <c r="BB318" s="2"/>
      <c r="BC318" s="2"/>
      <c r="BD318" s="2"/>
      <c r="BE318" s="2"/>
      <c r="BF318" s="97"/>
      <c r="BG318" s="177"/>
      <c r="BH318" s="177"/>
      <c r="BI318" s="177"/>
      <c r="BJ318" s="37"/>
      <c r="BK318" s="37"/>
      <c r="BL318" s="37"/>
      <c r="BM318" s="37"/>
      <c r="BN318" s="37"/>
      <c r="BO318" s="37"/>
      <c r="BP318" s="37"/>
      <c r="BQ318" s="37"/>
      <c r="BR318" s="4"/>
      <c r="BS318" s="4"/>
      <c r="BT318" s="4"/>
      <c r="BU318" s="4"/>
      <c r="BV318" s="37"/>
      <c r="BW318" s="4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5"/>
      <c r="CK318" s="2"/>
      <c r="CL318" s="2"/>
    </row>
    <row r="319" spans="1:90" ht="12.75" customHeight="1">
      <c r="A319" s="1"/>
      <c r="B319" s="1"/>
      <c r="C319" s="1"/>
      <c r="D319" s="2"/>
      <c r="E319" s="185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3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177"/>
      <c r="AF319" s="177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4"/>
      <c r="BA319" s="2"/>
      <c r="BB319" s="2"/>
      <c r="BC319" s="2"/>
      <c r="BD319" s="2"/>
      <c r="BE319" s="2"/>
      <c r="BF319" s="97"/>
      <c r="BG319" s="177"/>
      <c r="BH319" s="177"/>
      <c r="BI319" s="177"/>
      <c r="BJ319" s="37"/>
      <c r="BK319" s="37"/>
      <c r="BL319" s="37"/>
      <c r="BM319" s="37"/>
      <c r="BN319" s="37"/>
      <c r="BO319" s="37"/>
      <c r="BP319" s="37"/>
      <c r="BQ319" s="37"/>
      <c r="BR319" s="4"/>
      <c r="BS319" s="4"/>
      <c r="BT319" s="4"/>
      <c r="BU319" s="4"/>
      <c r="BV319" s="37"/>
      <c r="BW319" s="4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5"/>
      <c r="CK319" s="2"/>
      <c r="CL319" s="2"/>
    </row>
    <row r="320" spans="1:90" ht="12.75" customHeight="1">
      <c r="A320" s="1"/>
      <c r="B320" s="1"/>
      <c r="C320" s="1"/>
      <c r="D320" s="2"/>
      <c r="E320" s="185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3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177"/>
      <c r="AF320" s="177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4"/>
      <c r="BA320" s="2"/>
      <c r="BB320" s="2"/>
      <c r="BC320" s="2"/>
      <c r="BD320" s="2"/>
      <c r="BE320" s="2"/>
      <c r="BF320" s="97"/>
      <c r="BG320" s="177"/>
      <c r="BH320" s="177"/>
      <c r="BI320" s="177"/>
      <c r="BJ320" s="37"/>
      <c r="BK320" s="37"/>
      <c r="BL320" s="37"/>
      <c r="BM320" s="37"/>
      <c r="BN320" s="37"/>
      <c r="BO320" s="37"/>
      <c r="BP320" s="37"/>
      <c r="BQ320" s="37"/>
      <c r="BR320" s="4"/>
      <c r="BS320" s="4"/>
      <c r="BT320" s="4"/>
      <c r="BU320" s="4"/>
      <c r="BV320" s="37"/>
      <c r="BW320" s="4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5"/>
      <c r="CK320" s="2"/>
      <c r="CL320" s="2"/>
    </row>
    <row r="321" spans="1:90" ht="12.75" customHeight="1">
      <c r="A321" s="1"/>
      <c r="B321" s="1"/>
      <c r="C321" s="1"/>
      <c r="D321" s="2"/>
      <c r="E321" s="185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177"/>
      <c r="AF321" s="177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4"/>
      <c r="BA321" s="2"/>
      <c r="BB321" s="2"/>
      <c r="BC321" s="2"/>
      <c r="BD321" s="2"/>
      <c r="BE321" s="2"/>
      <c r="BF321" s="97"/>
      <c r="BG321" s="177"/>
      <c r="BH321" s="177"/>
      <c r="BI321" s="177"/>
      <c r="BJ321" s="37"/>
      <c r="BK321" s="37"/>
      <c r="BL321" s="37"/>
      <c r="BM321" s="37"/>
      <c r="BN321" s="37"/>
      <c r="BO321" s="37"/>
      <c r="BP321" s="37"/>
      <c r="BQ321" s="37"/>
      <c r="BR321" s="4"/>
      <c r="BS321" s="4"/>
      <c r="BT321" s="4"/>
      <c r="BU321" s="4"/>
      <c r="BV321" s="37"/>
      <c r="BW321" s="4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5"/>
      <c r="CK321" s="2"/>
      <c r="CL321" s="2"/>
    </row>
    <row r="322" spans="1:90" ht="12.75" customHeight="1">
      <c r="A322" s="1"/>
      <c r="B322" s="1"/>
      <c r="C322" s="1"/>
      <c r="D322" s="2"/>
      <c r="E322" s="185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3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177"/>
      <c r="AF322" s="177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4"/>
      <c r="BA322" s="2"/>
      <c r="BB322" s="2"/>
      <c r="BC322" s="2"/>
      <c r="BD322" s="2"/>
      <c r="BE322" s="2"/>
      <c r="BF322" s="97"/>
      <c r="BG322" s="177"/>
      <c r="BH322" s="177"/>
      <c r="BI322" s="177"/>
      <c r="BJ322" s="37"/>
      <c r="BK322" s="37"/>
      <c r="BL322" s="37"/>
      <c r="BM322" s="37"/>
      <c r="BN322" s="37"/>
      <c r="BO322" s="37"/>
      <c r="BP322" s="37"/>
      <c r="BQ322" s="37"/>
      <c r="BR322" s="4"/>
      <c r="BS322" s="4"/>
      <c r="BT322" s="4"/>
      <c r="BU322" s="4"/>
      <c r="BV322" s="37"/>
      <c r="BW322" s="4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5"/>
      <c r="CK322" s="2"/>
      <c r="CL322" s="2"/>
    </row>
    <row r="323" spans="1:90" ht="12.75" customHeight="1">
      <c r="A323" s="1"/>
      <c r="B323" s="1"/>
      <c r="C323" s="1"/>
      <c r="D323" s="2"/>
      <c r="E323" s="185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3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177"/>
      <c r="AF323" s="177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4"/>
      <c r="BA323" s="2"/>
      <c r="BB323" s="2"/>
      <c r="BC323" s="2"/>
      <c r="BD323" s="2"/>
      <c r="BE323" s="2"/>
      <c r="BF323" s="97"/>
      <c r="BG323" s="177"/>
      <c r="BH323" s="177"/>
      <c r="BI323" s="177"/>
      <c r="BJ323" s="37"/>
      <c r="BK323" s="37"/>
      <c r="BL323" s="37"/>
      <c r="BM323" s="37"/>
      <c r="BN323" s="37"/>
      <c r="BO323" s="37"/>
      <c r="BP323" s="37"/>
      <c r="BQ323" s="37"/>
      <c r="BR323" s="4"/>
      <c r="BS323" s="4"/>
      <c r="BT323" s="4"/>
      <c r="BU323" s="4"/>
      <c r="BV323" s="37"/>
      <c r="BW323" s="4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5"/>
      <c r="CK323" s="2"/>
      <c r="CL323" s="2"/>
    </row>
    <row r="324" spans="1:90" ht="12.75" customHeight="1">
      <c r="A324" s="1"/>
      <c r="B324" s="1"/>
      <c r="C324" s="1"/>
      <c r="D324" s="2"/>
      <c r="E324" s="185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3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177"/>
      <c r="AF324" s="177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4"/>
      <c r="BA324" s="2"/>
      <c r="BB324" s="2"/>
      <c r="BC324" s="2"/>
      <c r="BD324" s="2"/>
      <c r="BE324" s="2"/>
      <c r="BF324" s="97"/>
      <c r="BG324" s="177"/>
      <c r="BH324" s="177"/>
      <c r="BI324" s="177"/>
      <c r="BJ324" s="37"/>
      <c r="BK324" s="37"/>
      <c r="BL324" s="37"/>
      <c r="BM324" s="37"/>
      <c r="BN324" s="37"/>
      <c r="BO324" s="37"/>
      <c r="BP324" s="37"/>
      <c r="BQ324" s="37"/>
      <c r="BR324" s="4"/>
      <c r="BS324" s="4"/>
      <c r="BT324" s="4"/>
      <c r="BU324" s="4"/>
      <c r="BV324" s="37"/>
      <c r="BW324" s="4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5"/>
      <c r="CK324" s="2"/>
      <c r="CL324" s="2"/>
    </row>
    <row r="325" spans="1:90" ht="12.75" customHeight="1">
      <c r="A325" s="1"/>
      <c r="B325" s="1"/>
      <c r="C325" s="1"/>
      <c r="D325" s="2"/>
      <c r="E325" s="185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3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177"/>
      <c r="AF325" s="177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4"/>
      <c r="BA325" s="2"/>
      <c r="BB325" s="2"/>
      <c r="BC325" s="2"/>
      <c r="BD325" s="2"/>
      <c r="BE325" s="2"/>
      <c r="BF325" s="97"/>
      <c r="BG325" s="177"/>
      <c r="BH325" s="177"/>
      <c r="BI325" s="177"/>
      <c r="BJ325" s="37"/>
      <c r="BK325" s="37"/>
      <c r="BL325" s="37"/>
      <c r="BM325" s="37"/>
      <c r="BN325" s="37"/>
      <c r="BO325" s="37"/>
      <c r="BP325" s="37"/>
      <c r="BQ325" s="37"/>
      <c r="BR325" s="4"/>
      <c r="BS325" s="4"/>
      <c r="BT325" s="4"/>
      <c r="BU325" s="4"/>
      <c r="BV325" s="37"/>
      <c r="BW325" s="4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5"/>
      <c r="CK325" s="2"/>
      <c r="CL325" s="2"/>
    </row>
    <row r="326" spans="1:90" ht="12.75" customHeight="1">
      <c r="A326" s="1"/>
      <c r="B326" s="1"/>
      <c r="C326" s="1"/>
      <c r="D326" s="2"/>
      <c r="E326" s="185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177"/>
      <c r="AF326" s="177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4"/>
      <c r="BA326" s="2"/>
      <c r="BB326" s="2"/>
      <c r="BC326" s="2"/>
      <c r="BD326" s="2"/>
      <c r="BE326" s="2"/>
      <c r="BF326" s="97"/>
      <c r="BG326" s="177"/>
      <c r="BH326" s="177"/>
      <c r="BI326" s="177"/>
      <c r="BJ326" s="37"/>
      <c r="BK326" s="37"/>
      <c r="BL326" s="37"/>
      <c r="BM326" s="37"/>
      <c r="BN326" s="37"/>
      <c r="BO326" s="37"/>
      <c r="BP326" s="37"/>
      <c r="BQ326" s="37"/>
      <c r="BR326" s="4"/>
      <c r="BS326" s="4"/>
      <c r="BT326" s="4"/>
      <c r="BU326" s="4"/>
      <c r="BV326" s="37"/>
      <c r="BW326" s="4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5"/>
      <c r="CK326" s="2"/>
      <c r="CL326" s="2"/>
    </row>
    <row r="327" spans="1:90" ht="12.75" customHeight="1">
      <c r="A327" s="1"/>
      <c r="B327" s="1"/>
      <c r="C327" s="1"/>
      <c r="D327" s="2"/>
      <c r="E327" s="185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3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177"/>
      <c r="AF327" s="177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4"/>
      <c r="BA327" s="2"/>
      <c r="BB327" s="2"/>
      <c r="BC327" s="2"/>
      <c r="BD327" s="2"/>
      <c r="BE327" s="2"/>
      <c r="BF327" s="97"/>
      <c r="BG327" s="177"/>
      <c r="BH327" s="177"/>
      <c r="BI327" s="177"/>
      <c r="BJ327" s="37"/>
      <c r="BK327" s="37"/>
      <c r="BL327" s="37"/>
      <c r="BM327" s="37"/>
      <c r="BN327" s="37"/>
      <c r="BO327" s="37"/>
      <c r="BP327" s="37"/>
      <c r="BQ327" s="37"/>
      <c r="BR327" s="4"/>
      <c r="BS327" s="4"/>
      <c r="BT327" s="4"/>
      <c r="BU327" s="4"/>
      <c r="BV327" s="37"/>
      <c r="BW327" s="4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5"/>
      <c r="CK327" s="2"/>
      <c r="CL327" s="2"/>
    </row>
    <row r="328" spans="1:90" ht="12.75" customHeight="1">
      <c r="A328" s="1"/>
      <c r="B328" s="1"/>
      <c r="C328" s="1"/>
      <c r="D328" s="2"/>
      <c r="E328" s="185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3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177"/>
      <c r="AF328" s="177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4"/>
      <c r="BA328" s="2"/>
      <c r="BB328" s="2"/>
      <c r="BC328" s="2"/>
      <c r="BD328" s="2"/>
      <c r="BE328" s="2"/>
      <c r="BF328" s="97"/>
      <c r="BG328" s="177"/>
      <c r="BH328" s="177"/>
      <c r="BI328" s="177"/>
      <c r="BJ328" s="37"/>
      <c r="BK328" s="37"/>
      <c r="BL328" s="37"/>
      <c r="BM328" s="37"/>
      <c r="BN328" s="37"/>
      <c r="BO328" s="37"/>
      <c r="BP328" s="37"/>
      <c r="BQ328" s="37"/>
      <c r="BR328" s="4"/>
      <c r="BS328" s="4"/>
      <c r="BT328" s="4"/>
      <c r="BU328" s="4"/>
      <c r="BV328" s="37"/>
      <c r="BW328" s="4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5"/>
      <c r="CK328" s="2"/>
      <c r="CL328" s="2"/>
    </row>
    <row r="329" spans="1:90" ht="12.75" customHeight="1">
      <c r="A329" s="1"/>
      <c r="B329" s="1"/>
      <c r="C329" s="1"/>
      <c r="D329" s="2"/>
      <c r="E329" s="185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3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177"/>
      <c r="AF329" s="177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4"/>
      <c r="BA329" s="2"/>
      <c r="BB329" s="2"/>
      <c r="BC329" s="2"/>
      <c r="BD329" s="2"/>
      <c r="BE329" s="2"/>
      <c r="BF329" s="97"/>
      <c r="BG329" s="177"/>
      <c r="BH329" s="177"/>
      <c r="BI329" s="177"/>
      <c r="BJ329" s="37"/>
      <c r="BK329" s="37"/>
      <c r="BL329" s="37"/>
      <c r="BM329" s="37"/>
      <c r="BN329" s="37"/>
      <c r="BO329" s="37"/>
      <c r="BP329" s="37"/>
      <c r="BQ329" s="37"/>
      <c r="BR329" s="4"/>
      <c r="BS329" s="4"/>
      <c r="BT329" s="4"/>
      <c r="BU329" s="4"/>
      <c r="BV329" s="37"/>
      <c r="BW329" s="4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5"/>
      <c r="CK329" s="2"/>
      <c r="CL329" s="2"/>
    </row>
    <row r="330" spans="1:90" ht="12.75" customHeight="1">
      <c r="A330" s="1"/>
      <c r="B330" s="1"/>
      <c r="C330" s="1"/>
      <c r="D330" s="2"/>
      <c r="E330" s="185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177"/>
      <c r="AF330" s="177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4"/>
      <c r="BA330" s="2"/>
      <c r="BB330" s="2"/>
      <c r="BC330" s="2"/>
      <c r="BD330" s="2"/>
      <c r="BE330" s="2"/>
      <c r="BF330" s="97"/>
      <c r="BG330" s="177"/>
      <c r="BH330" s="177"/>
      <c r="BI330" s="177"/>
      <c r="BJ330" s="37"/>
      <c r="BK330" s="37"/>
      <c r="BL330" s="37"/>
      <c r="BM330" s="37"/>
      <c r="BN330" s="37"/>
      <c r="BO330" s="37"/>
      <c r="BP330" s="37"/>
      <c r="BQ330" s="37"/>
      <c r="BR330" s="4"/>
      <c r="BS330" s="4"/>
      <c r="BT330" s="4"/>
      <c r="BU330" s="4"/>
      <c r="BV330" s="37"/>
      <c r="BW330" s="4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5"/>
      <c r="CK330" s="2"/>
      <c r="CL330" s="2"/>
    </row>
    <row r="331" spans="1:90" ht="12.75" customHeight="1">
      <c r="A331" s="1"/>
      <c r="B331" s="1"/>
      <c r="C331" s="1"/>
      <c r="D331" s="2"/>
      <c r="E331" s="185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3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177"/>
      <c r="AF331" s="177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4"/>
      <c r="BA331" s="2"/>
      <c r="BB331" s="2"/>
      <c r="BC331" s="2"/>
      <c r="BD331" s="2"/>
      <c r="BE331" s="2"/>
      <c r="BF331" s="97"/>
      <c r="BG331" s="177"/>
      <c r="BH331" s="177"/>
      <c r="BI331" s="177"/>
      <c r="BJ331" s="37"/>
      <c r="BK331" s="37"/>
      <c r="BL331" s="37"/>
      <c r="BM331" s="37"/>
      <c r="BN331" s="37"/>
      <c r="BO331" s="37"/>
      <c r="BP331" s="37"/>
      <c r="BQ331" s="37"/>
      <c r="BR331" s="4"/>
      <c r="BS331" s="4"/>
      <c r="BT331" s="4"/>
      <c r="BU331" s="4"/>
      <c r="BV331" s="37"/>
      <c r="BW331" s="4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5"/>
      <c r="CK331" s="2"/>
      <c r="CL331" s="2"/>
    </row>
    <row r="332" spans="1:90" ht="12.75" customHeight="1">
      <c r="A332" s="1"/>
      <c r="B332" s="1"/>
      <c r="C332" s="1"/>
      <c r="D332" s="2"/>
      <c r="E332" s="185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3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177"/>
      <c r="AF332" s="177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4"/>
      <c r="BA332" s="2"/>
      <c r="BB332" s="2"/>
      <c r="BC332" s="2"/>
      <c r="BD332" s="2"/>
      <c r="BE332" s="2"/>
      <c r="BF332" s="97"/>
      <c r="BG332" s="177"/>
      <c r="BH332" s="177"/>
      <c r="BI332" s="177"/>
      <c r="BJ332" s="37"/>
      <c r="BK332" s="37"/>
      <c r="BL332" s="37"/>
      <c r="BM332" s="37"/>
      <c r="BN332" s="37"/>
      <c r="BO332" s="37"/>
      <c r="BP332" s="37"/>
      <c r="BQ332" s="37"/>
      <c r="BR332" s="4"/>
      <c r="BS332" s="4"/>
      <c r="BT332" s="4"/>
      <c r="BU332" s="4"/>
      <c r="BV332" s="37"/>
      <c r="BW332" s="4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5"/>
      <c r="CK332" s="2"/>
      <c r="CL332" s="2"/>
    </row>
    <row r="333" spans="1:90" ht="12.75" customHeight="1">
      <c r="A333" s="1"/>
      <c r="B333" s="1"/>
      <c r="C333" s="1"/>
      <c r="D333" s="2"/>
      <c r="E333" s="185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3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177"/>
      <c r="AF333" s="177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4"/>
      <c r="BA333" s="2"/>
      <c r="BB333" s="2"/>
      <c r="BC333" s="2"/>
      <c r="BD333" s="2"/>
      <c r="BE333" s="2"/>
      <c r="BF333" s="97"/>
      <c r="BG333" s="177"/>
      <c r="BH333" s="177"/>
      <c r="BI333" s="177"/>
      <c r="BJ333" s="37"/>
      <c r="BK333" s="37"/>
      <c r="BL333" s="37"/>
      <c r="BM333" s="37"/>
      <c r="BN333" s="37"/>
      <c r="BO333" s="37"/>
      <c r="BP333" s="37"/>
      <c r="BQ333" s="37"/>
      <c r="BR333" s="4"/>
      <c r="BS333" s="4"/>
      <c r="BT333" s="4"/>
      <c r="BU333" s="4"/>
      <c r="BV333" s="37"/>
      <c r="BW333" s="4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5"/>
      <c r="CK333" s="2"/>
      <c r="CL333" s="2"/>
    </row>
    <row r="334" spans="1:90" ht="12.75" customHeight="1">
      <c r="A334" s="1"/>
      <c r="B334" s="1"/>
      <c r="C334" s="1"/>
      <c r="D334" s="2"/>
      <c r="E334" s="185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3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177"/>
      <c r="AF334" s="177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4"/>
      <c r="BA334" s="2"/>
      <c r="BB334" s="2"/>
      <c r="BC334" s="2"/>
      <c r="BD334" s="2"/>
      <c r="BE334" s="2"/>
      <c r="BF334" s="97"/>
      <c r="BG334" s="177"/>
      <c r="BH334" s="177"/>
      <c r="BI334" s="177"/>
      <c r="BJ334" s="37"/>
      <c r="BK334" s="37"/>
      <c r="BL334" s="37"/>
      <c r="BM334" s="37"/>
      <c r="BN334" s="37"/>
      <c r="BO334" s="37"/>
      <c r="BP334" s="37"/>
      <c r="BQ334" s="37"/>
      <c r="BR334" s="4"/>
      <c r="BS334" s="4"/>
      <c r="BT334" s="4"/>
      <c r="BU334" s="4"/>
      <c r="BV334" s="37"/>
      <c r="BW334" s="4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5"/>
      <c r="CK334" s="2"/>
      <c r="CL334" s="2"/>
    </row>
    <row r="335" spans="1:90" ht="12.75" customHeight="1">
      <c r="A335" s="1"/>
      <c r="B335" s="1"/>
      <c r="C335" s="1"/>
      <c r="D335" s="2"/>
      <c r="E335" s="185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3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177"/>
      <c r="AF335" s="177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4"/>
      <c r="BA335" s="2"/>
      <c r="BB335" s="2"/>
      <c r="BC335" s="2"/>
      <c r="BD335" s="2"/>
      <c r="BE335" s="2"/>
      <c r="BF335" s="97"/>
      <c r="BG335" s="177"/>
      <c r="BH335" s="177"/>
      <c r="BI335" s="177"/>
      <c r="BJ335" s="37"/>
      <c r="BK335" s="37"/>
      <c r="BL335" s="37"/>
      <c r="BM335" s="37"/>
      <c r="BN335" s="37"/>
      <c r="BO335" s="37"/>
      <c r="BP335" s="37"/>
      <c r="BQ335" s="37"/>
      <c r="BR335" s="4"/>
      <c r="BS335" s="4"/>
      <c r="BT335" s="4"/>
      <c r="BU335" s="4"/>
      <c r="BV335" s="37"/>
      <c r="BW335" s="4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5"/>
      <c r="CK335" s="2"/>
      <c r="CL335" s="2"/>
    </row>
    <row r="336" spans="1:90" ht="12.75" customHeight="1">
      <c r="A336" s="1"/>
      <c r="B336" s="1"/>
      <c r="C336" s="1"/>
      <c r="D336" s="2"/>
      <c r="E336" s="185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3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177"/>
      <c r="AF336" s="177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4"/>
      <c r="BA336" s="2"/>
      <c r="BB336" s="2"/>
      <c r="BC336" s="2"/>
      <c r="BD336" s="2"/>
      <c r="BE336" s="2"/>
      <c r="BF336" s="97"/>
      <c r="BG336" s="177"/>
      <c r="BH336" s="177"/>
      <c r="BI336" s="177"/>
      <c r="BJ336" s="37"/>
      <c r="BK336" s="37"/>
      <c r="BL336" s="37"/>
      <c r="BM336" s="37"/>
      <c r="BN336" s="37"/>
      <c r="BO336" s="37"/>
      <c r="BP336" s="37"/>
      <c r="BQ336" s="37"/>
      <c r="BR336" s="4"/>
      <c r="BS336" s="4"/>
      <c r="BT336" s="4"/>
      <c r="BU336" s="4"/>
      <c r="BV336" s="37"/>
      <c r="BW336" s="4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5"/>
      <c r="CK336" s="2"/>
      <c r="CL336" s="2"/>
    </row>
    <row r="337" spans="1:90" ht="12.75" customHeight="1">
      <c r="A337" s="1"/>
      <c r="B337" s="1"/>
      <c r="C337" s="1"/>
      <c r="D337" s="2"/>
      <c r="E337" s="185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3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177"/>
      <c r="AF337" s="177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4"/>
      <c r="BA337" s="2"/>
      <c r="BB337" s="2"/>
      <c r="BC337" s="2"/>
      <c r="BD337" s="2"/>
      <c r="BE337" s="2"/>
      <c r="BF337" s="97"/>
      <c r="BG337" s="177"/>
      <c r="BH337" s="177"/>
      <c r="BI337" s="177"/>
      <c r="BJ337" s="37"/>
      <c r="BK337" s="37"/>
      <c r="BL337" s="37"/>
      <c r="BM337" s="37"/>
      <c r="BN337" s="37"/>
      <c r="BO337" s="37"/>
      <c r="BP337" s="37"/>
      <c r="BQ337" s="37"/>
      <c r="BR337" s="4"/>
      <c r="BS337" s="4"/>
      <c r="BT337" s="4"/>
      <c r="BU337" s="4"/>
      <c r="BV337" s="37"/>
      <c r="BW337" s="4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5"/>
      <c r="CK337" s="2"/>
      <c r="CL337" s="2"/>
    </row>
    <row r="338" spans="1:90" ht="12.75" customHeight="1">
      <c r="A338" s="1"/>
      <c r="B338" s="1"/>
      <c r="C338" s="1"/>
      <c r="D338" s="2"/>
      <c r="E338" s="185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3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177"/>
      <c r="AF338" s="177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4"/>
      <c r="BA338" s="2"/>
      <c r="BB338" s="2"/>
      <c r="BC338" s="2"/>
      <c r="BD338" s="2"/>
      <c r="BE338" s="2"/>
      <c r="BF338" s="97"/>
      <c r="BG338" s="177"/>
      <c r="BH338" s="177"/>
      <c r="BI338" s="177"/>
      <c r="BJ338" s="37"/>
      <c r="BK338" s="37"/>
      <c r="BL338" s="37"/>
      <c r="BM338" s="37"/>
      <c r="BN338" s="37"/>
      <c r="BO338" s="37"/>
      <c r="BP338" s="37"/>
      <c r="BQ338" s="37"/>
      <c r="BR338" s="4"/>
      <c r="BS338" s="4"/>
      <c r="BT338" s="4"/>
      <c r="BU338" s="4"/>
      <c r="BV338" s="37"/>
      <c r="BW338" s="4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5"/>
      <c r="CK338" s="2"/>
      <c r="CL338" s="2"/>
    </row>
    <row r="339" spans="1:90" ht="12.75" customHeight="1">
      <c r="A339" s="1"/>
      <c r="B339" s="1"/>
      <c r="C339" s="1"/>
      <c r="D339" s="2"/>
      <c r="E339" s="185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3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177"/>
      <c r="AF339" s="177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4"/>
      <c r="BA339" s="2"/>
      <c r="BB339" s="2"/>
      <c r="BC339" s="2"/>
      <c r="BD339" s="2"/>
      <c r="BE339" s="2"/>
      <c r="BF339" s="97"/>
      <c r="BG339" s="177"/>
      <c r="BH339" s="177"/>
      <c r="BI339" s="177"/>
      <c r="BJ339" s="37"/>
      <c r="BK339" s="37"/>
      <c r="BL339" s="37"/>
      <c r="BM339" s="37"/>
      <c r="BN339" s="37"/>
      <c r="BO339" s="37"/>
      <c r="BP339" s="37"/>
      <c r="BQ339" s="37"/>
      <c r="BR339" s="4"/>
      <c r="BS339" s="4"/>
      <c r="BT339" s="4"/>
      <c r="BU339" s="4"/>
      <c r="BV339" s="37"/>
      <c r="BW339" s="4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5"/>
      <c r="CK339" s="2"/>
      <c r="CL339" s="2"/>
    </row>
    <row r="340" spans="1:90" ht="12.75" customHeight="1">
      <c r="A340" s="1"/>
      <c r="B340" s="1"/>
      <c r="C340" s="1"/>
      <c r="D340" s="2"/>
      <c r="E340" s="185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177"/>
      <c r="AF340" s="177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4"/>
      <c r="BA340" s="2"/>
      <c r="BB340" s="2"/>
      <c r="BC340" s="2"/>
      <c r="BD340" s="2"/>
      <c r="BE340" s="2"/>
      <c r="BF340" s="97"/>
      <c r="BG340" s="177"/>
      <c r="BH340" s="177"/>
      <c r="BI340" s="177"/>
      <c r="BJ340" s="37"/>
      <c r="BK340" s="37"/>
      <c r="BL340" s="37"/>
      <c r="BM340" s="37"/>
      <c r="BN340" s="37"/>
      <c r="BO340" s="37"/>
      <c r="BP340" s="37"/>
      <c r="BQ340" s="37"/>
      <c r="BR340" s="4"/>
      <c r="BS340" s="4"/>
      <c r="BT340" s="4"/>
      <c r="BU340" s="4"/>
      <c r="BV340" s="37"/>
      <c r="BW340" s="4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5"/>
      <c r="CK340" s="2"/>
      <c r="CL340" s="2"/>
    </row>
    <row r="341" spans="1:90" ht="12.75" customHeight="1">
      <c r="A341" s="1"/>
      <c r="B341" s="1"/>
      <c r="C341" s="1"/>
      <c r="D341" s="2"/>
      <c r="E341" s="185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3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177"/>
      <c r="AF341" s="177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4"/>
      <c r="BA341" s="2"/>
      <c r="BB341" s="2"/>
      <c r="BC341" s="2"/>
      <c r="BD341" s="2"/>
      <c r="BE341" s="2"/>
      <c r="BF341" s="97"/>
      <c r="BG341" s="177"/>
      <c r="BH341" s="177"/>
      <c r="BI341" s="177"/>
      <c r="BJ341" s="37"/>
      <c r="BK341" s="37"/>
      <c r="BL341" s="37"/>
      <c r="BM341" s="37"/>
      <c r="BN341" s="37"/>
      <c r="BO341" s="37"/>
      <c r="BP341" s="37"/>
      <c r="BQ341" s="37"/>
      <c r="BR341" s="4"/>
      <c r="BS341" s="4"/>
      <c r="BT341" s="4"/>
      <c r="BU341" s="4"/>
      <c r="BV341" s="37"/>
      <c r="BW341" s="4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5"/>
      <c r="CK341" s="2"/>
      <c r="CL341" s="2"/>
    </row>
    <row r="342" spans="1:90" ht="12.75" customHeight="1">
      <c r="A342" s="1"/>
      <c r="B342" s="1"/>
      <c r="C342" s="1"/>
      <c r="D342" s="2"/>
      <c r="E342" s="185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3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177"/>
      <c r="AF342" s="177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4"/>
      <c r="BA342" s="2"/>
      <c r="BB342" s="2"/>
      <c r="BC342" s="2"/>
      <c r="BD342" s="2"/>
      <c r="BE342" s="2"/>
      <c r="BF342" s="97"/>
      <c r="BG342" s="177"/>
      <c r="BH342" s="177"/>
      <c r="BI342" s="177"/>
      <c r="BJ342" s="37"/>
      <c r="BK342" s="37"/>
      <c r="BL342" s="37"/>
      <c r="BM342" s="37"/>
      <c r="BN342" s="37"/>
      <c r="BO342" s="37"/>
      <c r="BP342" s="37"/>
      <c r="BQ342" s="37"/>
      <c r="BR342" s="4"/>
      <c r="BS342" s="4"/>
      <c r="BT342" s="4"/>
      <c r="BU342" s="4"/>
      <c r="BV342" s="37"/>
      <c r="BW342" s="4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5"/>
      <c r="CK342" s="2"/>
      <c r="CL342" s="2"/>
    </row>
    <row r="343" spans="1:90" ht="12.75" customHeight="1">
      <c r="A343" s="1"/>
      <c r="B343" s="1"/>
      <c r="C343" s="1"/>
      <c r="D343" s="2"/>
      <c r="E343" s="185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3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177"/>
      <c r="AF343" s="177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4"/>
      <c r="BA343" s="2"/>
      <c r="BB343" s="2"/>
      <c r="BC343" s="2"/>
      <c r="BD343" s="2"/>
      <c r="BE343" s="2"/>
      <c r="BF343" s="97"/>
      <c r="BG343" s="177"/>
      <c r="BH343" s="177"/>
      <c r="BI343" s="177"/>
      <c r="BJ343" s="37"/>
      <c r="BK343" s="37"/>
      <c r="BL343" s="37"/>
      <c r="BM343" s="37"/>
      <c r="BN343" s="37"/>
      <c r="BO343" s="37"/>
      <c r="BP343" s="37"/>
      <c r="BQ343" s="37"/>
      <c r="BR343" s="4"/>
      <c r="BS343" s="4"/>
      <c r="BT343" s="4"/>
      <c r="BU343" s="4"/>
      <c r="BV343" s="37"/>
      <c r="BW343" s="4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5"/>
      <c r="CK343" s="2"/>
      <c r="CL343" s="2"/>
    </row>
    <row r="344" spans="1:90" ht="12.75" customHeight="1">
      <c r="A344" s="1"/>
      <c r="B344" s="1"/>
      <c r="C344" s="1"/>
      <c r="D344" s="2"/>
      <c r="E344" s="185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3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177"/>
      <c r="AF344" s="177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4"/>
      <c r="BA344" s="2"/>
      <c r="BB344" s="2"/>
      <c r="BC344" s="2"/>
      <c r="BD344" s="2"/>
      <c r="BE344" s="2"/>
      <c r="BF344" s="97"/>
      <c r="BG344" s="177"/>
      <c r="BH344" s="177"/>
      <c r="BI344" s="177"/>
      <c r="BJ344" s="37"/>
      <c r="BK344" s="37"/>
      <c r="BL344" s="37"/>
      <c r="BM344" s="37"/>
      <c r="BN344" s="37"/>
      <c r="BO344" s="37"/>
      <c r="BP344" s="37"/>
      <c r="BQ344" s="37"/>
      <c r="BR344" s="4"/>
      <c r="BS344" s="4"/>
      <c r="BT344" s="4"/>
      <c r="BU344" s="4"/>
      <c r="BV344" s="37"/>
      <c r="BW344" s="4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5"/>
      <c r="CK344" s="2"/>
      <c r="CL344" s="2"/>
    </row>
    <row r="345" spans="1:90" ht="12.75" customHeight="1">
      <c r="A345" s="1"/>
      <c r="B345" s="1"/>
      <c r="C345" s="1"/>
      <c r="D345" s="2"/>
      <c r="E345" s="185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3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177"/>
      <c r="AF345" s="177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4"/>
      <c r="BA345" s="2"/>
      <c r="BB345" s="2"/>
      <c r="BC345" s="2"/>
      <c r="BD345" s="2"/>
      <c r="BE345" s="2"/>
      <c r="BF345" s="97"/>
      <c r="BG345" s="177"/>
      <c r="BH345" s="177"/>
      <c r="BI345" s="177"/>
      <c r="BJ345" s="37"/>
      <c r="BK345" s="37"/>
      <c r="BL345" s="37"/>
      <c r="BM345" s="37"/>
      <c r="BN345" s="37"/>
      <c r="BO345" s="37"/>
      <c r="BP345" s="37"/>
      <c r="BQ345" s="37"/>
      <c r="BR345" s="4"/>
      <c r="BS345" s="4"/>
      <c r="BT345" s="4"/>
      <c r="BU345" s="4"/>
      <c r="BV345" s="37"/>
      <c r="BW345" s="4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5"/>
      <c r="CK345" s="2"/>
      <c r="CL345" s="2"/>
    </row>
    <row r="346" spans="1:90" ht="12.75" customHeight="1">
      <c r="A346" s="1"/>
      <c r="B346" s="1"/>
      <c r="C346" s="1"/>
      <c r="D346" s="2"/>
      <c r="E346" s="185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3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177"/>
      <c r="AF346" s="177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4"/>
      <c r="BA346" s="2"/>
      <c r="BB346" s="2"/>
      <c r="BC346" s="2"/>
      <c r="BD346" s="2"/>
      <c r="BE346" s="2"/>
      <c r="BF346" s="97"/>
      <c r="BG346" s="177"/>
      <c r="BH346" s="177"/>
      <c r="BI346" s="177"/>
      <c r="BJ346" s="37"/>
      <c r="BK346" s="37"/>
      <c r="BL346" s="37"/>
      <c r="BM346" s="37"/>
      <c r="BN346" s="37"/>
      <c r="BO346" s="37"/>
      <c r="BP346" s="37"/>
      <c r="BQ346" s="37"/>
      <c r="BR346" s="4"/>
      <c r="BS346" s="4"/>
      <c r="BT346" s="4"/>
      <c r="BU346" s="4"/>
      <c r="BV346" s="37"/>
      <c r="BW346" s="4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5"/>
      <c r="CK346" s="2"/>
      <c r="CL346" s="2"/>
    </row>
    <row r="347" spans="1:90" ht="12.75" customHeight="1">
      <c r="A347" s="1"/>
      <c r="B347" s="1"/>
      <c r="C347" s="1"/>
      <c r="D347" s="2"/>
      <c r="E347" s="185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3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177"/>
      <c r="AF347" s="177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4"/>
      <c r="BA347" s="2"/>
      <c r="BB347" s="2"/>
      <c r="BC347" s="2"/>
      <c r="BD347" s="2"/>
      <c r="BE347" s="2"/>
      <c r="BF347" s="97"/>
      <c r="BG347" s="177"/>
      <c r="BH347" s="177"/>
      <c r="BI347" s="177"/>
      <c r="BJ347" s="37"/>
      <c r="BK347" s="37"/>
      <c r="BL347" s="37"/>
      <c r="BM347" s="37"/>
      <c r="BN347" s="37"/>
      <c r="BO347" s="37"/>
      <c r="BP347" s="37"/>
      <c r="BQ347" s="37"/>
      <c r="BR347" s="4"/>
      <c r="BS347" s="4"/>
      <c r="BT347" s="4"/>
      <c r="BU347" s="4"/>
      <c r="BV347" s="37"/>
      <c r="BW347" s="4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5"/>
      <c r="CK347" s="2"/>
      <c r="CL347" s="2"/>
    </row>
    <row r="348" spans="1:90" ht="12.75" customHeight="1">
      <c r="A348" s="1"/>
      <c r="B348" s="1"/>
      <c r="C348" s="1"/>
      <c r="D348" s="2"/>
      <c r="E348" s="185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3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177"/>
      <c r="AF348" s="177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4"/>
      <c r="BA348" s="2"/>
      <c r="BB348" s="2"/>
      <c r="BC348" s="2"/>
      <c r="BD348" s="2"/>
      <c r="BE348" s="2"/>
      <c r="BF348" s="97"/>
      <c r="BG348" s="177"/>
      <c r="BH348" s="177"/>
      <c r="BI348" s="177"/>
      <c r="BJ348" s="37"/>
      <c r="BK348" s="37"/>
      <c r="BL348" s="37"/>
      <c r="BM348" s="37"/>
      <c r="BN348" s="37"/>
      <c r="BO348" s="37"/>
      <c r="BP348" s="37"/>
      <c r="BQ348" s="37"/>
      <c r="BR348" s="4"/>
      <c r="BS348" s="4"/>
      <c r="BT348" s="4"/>
      <c r="BU348" s="4"/>
      <c r="BV348" s="37"/>
      <c r="BW348" s="4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5"/>
      <c r="CK348" s="2"/>
      <c r="CL348" s="2"/>
    </row>
    <row r="349" spans="1:90" ht="12.75" customHeight="1">
      <c r="A349" s="1"/>
      <c r="B349" s="1"/>
      <c r="C349" s="1"/>
      <c r="D349" s="2"/>
      <c r="E349" s="185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3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177"/>
      <c r="AF349" s="177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4"/>
      <c r="BA349" s="2"/>
      <c r="BB349" s="2"/>
      <c r="BC349" s="2"/>
      <c r="BD349" s="2"/>
      <c r="BE349" s="2"/>
      <c r="BF349" s="97"/>
      <c r="BG349" s="177"/>
      <c r="BH349" s="177"/>
      <c r="BI349" s="177"/>
      <c r="BJ349" s="37"/>
      <c r="BK349" s="37"/>
      <c r="BL349" s="37"/>
      <c r="BM349" s="37"/>
      <c r="BN349" s="37"/>
      <c r="BO349" s="37"/>
      <c r="BP349" s="37"/>
      <c r="BQ349" s="37"/>
      <c r="BR349" s="4"/>
      <c r="BS349" s="4"/>
      <c r="BT349" s="4"/>
      <c r="BU349" s="4"/>
      <c r="BV349" s="37"/>
      <c r="BW349" s="4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5"/>
      <c r="CK349" s="2"/>
      <c r="CL349" s="2"/>
    </row>
    <row r="350" spans="1:90" ht="12.75" customHeight="1">
      <c r="A350" s="1"/>
      <c r="B350" s="1"/>
      <c r="C350" s="1"/>
      <c r="D350" s="2"/>
      <c r="E350" s="185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3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177"/>
      <c r="AF350" s="177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4"/>
      <c r="BA350" s="2"/>
      <c r="BB350" s="2"/>
      <c r="BC350" s="2"/>
      <c r="BD350" s="2"/>
      <c r="BE350" s="2"/>
      <c r="BF350" s="97"/>
      <c r="BG350" s="177"/>
      <c r="BH350" s="177"/>
      <c r="BI350" s="177"/>
      <c r="BJ350" s="37"/>
      <c r="BK350" s="37"/>
      <c r="BL350" s="37"/>
      <c r="BM350" s="37"/>
      <c r="BN350" s="37"/>
      <c r="BO350" s="37"/>
      <c r="BP350" s="37"/>
      <c r="BQ350" s="37"/>
      <c r="BR350" s="4"/>
      <c r="BS350" s="4"/>
      <c r="BT350" s="4"/>
      <c r="BU350" s="4"/>
      <c r="BV350" s="37"/>
      <c r="BW350" s="4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5"/>
      <c r="CK350" s="2"/>
      <c r="CL350" s="2"/>
    </row>
    <row r="351" spans="1:90" ht="12.75" customHeight="1">
      <c r="A351" s="1"/>
      <c r="B351" s="1"/>
      <c r="C351" s="1"/>
      <c r="D351" s="2"/>
      <c r="E351" s="185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3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177"/>
      <c r="AF351" s="177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4"/>
      <c r="BA351" s="2"/>
      <c r="BB351" s="2"/>
      <c r="BC351" s="2"/>
      <c r="BD351" s="2"/>
      <c r="BE351" s="2"/>
      <c r="BF351" s="97"/>
      <c r="BG351" s="177"/>
      <c r="BH351" s="177"/>
      <c r="BI351" s="177"/>
      <c r="BJ351" s="37"/>
      <c r="BK351" s="37"/>
      <c r="BL351" s="37"/>
      <c r="BM351" s="37"/>
      <c r="BN351" s="37"/>
      <c r="BO351" s="37"/>
      <c r="BP351" s="37"/>
      <c r="BQ351" s="37"/>
      <c r="BR351" s="4"/>
      <c r="BS351" s="4"/>
      <c r="BT351" s="4"/>
      <c r="BU351" s="4"/>
      <c r="BV351" s="37"/>
      <c r="BW351" s="4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5"/>
      <c r="CK351" s="2"/>
      <c r="CL351" s="2"/>
    </row>
    <row r="352" spans="1:90" ht="12.75" customHeight="1">
      <c r="A352" s="1"/>
      <c r="B352" s="1"/>
      <c r="C352" s="1"/>
      <c r="D352" s="2"/>
      <c r="E352" s="185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3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177"/>
      <c r="AF352" s="177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4"/>
      <c r="BA352" s="2"/>
      <c r="BB352" s="2"/>
      <c r="BC352" s="2"/>
      <c r="BD352" s="2"/>
      <c r="BE352" s="2"/>
      <c r="BF352" s="97"/>
      <c r="BG352" s="177"/>
      <c r="BH352" s="177"/>
      <c r="BI352" s="177"/>
      <c r="BJ352" s="37"/>
      <c r="BK352" s="37"/>
      <c r="BL352" s="37"/>
      <c r="BM352" s="37"/>
      <c r="BN352" s="37"/>
      <c r="BO352" s="37"/>
      <c r="BP352" s="37"/>
      <c r="BQ352" s="37"/>
      <c r="BR352" s="4"/>
      <c r="BS352" s="4"/>
      <c r="BT352" s="4"/>
      <c r="BU352" s="4"/>
      <c r="BV352" s="37"/>
      <c r="BW352" s="4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5"/>
      <c r="CK352" s="2"/>
      <c r="CL352" s="2"/>
    </row>
    <row r="353" spans="1:90" ht="12.75" customHeight="1">
      <c r="A353" s="1"/>
      <c r="B353" s="1"/>
      <c r="C353" s="1"/>
      <c r="D353" s="2"/>
      <c r="E353" s="185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3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177"/>
      <c r="AF353" s="177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4"/>
      <c r="BA353" s="2"/>
      <c r="BB353" s="2"/>
      <c r="BC353" s="2"/>
      <c r="BD353" s="2"/>
      <c r="BE353" s="2"/>
      <c r="BF353" s="97"/>
      <c r="BG353" s="177"/>
      <c r="BH353" s="177"/>
      <c r="BI353" s="177"/>
      <c r="BJ353" s="37"/>
      <c r="BK353" s="37"/>
      <c r="BL353" s="37"/>
      <c r="BM353" s="37"/>
      <c r="BN353" s="37"/>
      <c r="BO353" s="37"/>
      <c r="BP353" s="37"/>
      <c r="BQ353" s="37"/>
      <c r="BR353" s="4"/>
      <c r="BS353" s="4"/>
      <c r="BT353" s="4"/>
      <c r="BU353" s="4"/>
      <c r="BV353" s="37"/>
      <c r="BW353" s="4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5"/>
      <c r="CK353" s="2"/>
      <c r="CL353" s="2"/>
    </row>
    <row r="354" spans="1:90" ht="12.75" customHeight="1">
      <c r="A354" s="1"/>
      <c r="B354" s="1"/>
      <c r="C354" s="1"/>
      <c r="D354" s="2"/>
      <c r="E354" s="185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3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177"/>
      <c r="AF354" s="177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4"/>
      <c r="BA354" s="2"/>
      <c r="BB354" s="2"/>
      <c r="BC354" s="2"/>
      <c r="BD354" s="2"/>
      <c r="BE354" s="2"/>
      <c r="BF354" s="97"/>
      <c r="BG354" s="177"/>
      <c r="BH354" s="177"/>
      <c r="BI354" s="177"/>
      <c r="BJ354" s="37"/>
      <c r="BK354" s="37"/>
      <c r="BL354" s="37"/>
      <c r="BM354" s="37"/>
      <c r="BN354" s="37"/>
      <c r="BO354" s="37"/>
      <c r="BP354" s="37"/>
      <c r="BQ354" s="37"/>
      <c r="BR354" s="4"/>
      <c r="BS354" s="4"/>
      <c r="BT354" s="4"/>
      <c r="BU354" s="4"/>
      <c r="BV354" s="37"/>
      <c r="BW354" s="4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5"/>
      <c r="CK354" s="2"/>
      <c r="CL354" s="2"/>
    </row>
    <row r="355" spans="1:90" ht="12.75" customHeight="1">
      <c r="A355" s="1"/>
      <c r="B355" s="1"/>
      <c r="C355" s="1"/>
      <c r="D355" s="2"/>
      <c r="E355" s="185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3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177"/>
      <c r="AF355" s="177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4"/>
      <c r="BA355" s="2"/>
      <c r="BB355" s="2"/>
      <c r="BC355" s="2"/>
      <c r="BD355" s="2"/>
      <c r="BE355" s="2"/>
      <c r="BF355" s="97"/>
      <c r="BG355" s="177"/>
      <c r="BH355" s="177"/>
      <c r="BI355" s="177"/>
      <c r="BJ355" s="37"/>
      <c r="BK355" s="37"/>
      <c r="BL355" s="37"/>
      <c r="BM355" s="37"/>
      <c r="BN355" s="37"/>
      <c r="BO355" s="37"/>
      <c r="BP355" s="37"/>
      <c r="BQ355" s="37"/>
      <c r="BR355" s="4"/>
      <c r="BS355" s="4"/>
      <c r="BT355" s="4"/>
      <c r="BU355" s="4"/>
      <c r="BV355" s="37"/>
      <c r="BW355" s="4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5"/>
      <c r="CK355" s="2"/>
      <c r="CL355" s="2"/>
    </row>
    <row r="356" spans="1:90" ht="12.75" customHeight="1">
      <c r="A356" s="1"/>
      <c r="B356" s="1"/>
      <c r="C356" s="1"/>
      <c r="D356" s="2"/>
      <c r="E356" s="185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3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177"/>
      <c r="AF356" s="177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4"/>
      <c r="BA356" s="2"/>
      <c r="BB356" s="2"/>
      <c r="BC356" s="2"/>
      <c r="BD356" s="2"/>
      <c r="BE356" s="2"/>
      <c r="BF356" s="97"/>
      <c r="BG356" s="177"/>
      <c r="BH356" s="177"/>
      <c r="BI356" s="177"/>
      <c r="BJ356" s="37"/>
      <c r="BK356" s="37"/>
      <c r="BL356" s="37"/>
      <c r="BM356" s="37"/>
      <c r="BN356" s="37"/>
      <c r="BO356" s="37"/>
      <c r="BP356" s="37"/>
      <c r="BQ356" s="37"/>
      <c r="BR356" s="4"/>
      <c r="BS356" s="4"/>
      <c r="BT356" s="4"/>
      <c r="BU356" s="4"/>
      <c r="BV356" s="37"/>
      <c r="BW356" s="4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5"/>
      <c r="CK356" s="2"/>
      <c r="CL356" s="2"/>
    </row>
    <row r="357" spans="1:90" ht="12.75" customHeight="1">
      <c r="A357" s="1"/>
      <c r="B357" s="1"/>
      <c r="C357" s="1"/>
      <c r="D357" s="2"/>
      <c r="E357" s="185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3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177"/>
      <c r="AF357" s="177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4"/>
      <c r="BA357" s="2"/>
      <c r="BB357" s="2"/>
      <c r="BC357" s="2"/>
      <c r="BD357" s="2"/>
      <c r="BE357" s="2"/>
      <c r="BF357" s="97"/>
      <c r="BG357" s="177"/>
      <c r="BH357" s="177"/>
      <c r="BI357" s="177"/>
      <c r="BJ357" s="37"/>
      <c r="BK357" s="37"/>
      <c r="BL357" s="37"/>
      <c r="BM357" s="37"/>
      <c r="BN357" s="37"/>
      <c r="BO357" s="37"/>
      <c r="BP357" s="37"/>
      <c r="BQ357" s="37"/>
      <c r="BR357" s="4"/>
      <c r="BS357" s="4"/>
      <c r="BT357" s="4"/>
      <c r="BU357" s="4"/>
      <c r="BV357" s="37"/>
      <c r="BW357" s="4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5"/>
      <c r="CK357" s="2"/>
      <c r="CL357" s="2"/>
    </row>
    <row r="358" spans="1:90" ht="12.75" customHeight="1">
      <c r="A358" s="1"/>
      <c r="B358" s="1"/>
      <c r="C358" s="1"/>
      <c r="D358" s="2"/>
      <c r="E358" s="185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3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177"/>
      <c r="AF358" s="177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4"/>
      <c r="BA358" s="2"/>
      <c r="BB358" s="2"/>
      <c r="BC358" s="2"/>
      <c r="BD358" s="2"/>
      <c r="BE358" s="2"/>
      <c r="BF358" s="97"/>
      <c r="BG358" s="177"/>
      <c r="BH358" s="177"/>
      <c r="BI358" s="177"/>
      <c r="BJ358" s="37"/>
      <c r="BK358" s="37"/>
      <c r="BL358" s="37"/>
      <c r="BM358" s="37"/>
      <c r="BN358" s="37"/>
      <c r="BO358" s="37"/>
      <c r="BP358" s="37"/>
      <c r="BQ358" s="37"/>
      <c r="BR358" s="4"/>
      <c r="BS358" s="4"/>
      <c r="BT358" s="4"/>
      <c r="BU358" s="4"/>
      <c r="BV358" s="37"/>
      <c r="BW358" s="4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5"/>
      <c r="CK358" s="2"/>
      <c r="CL358" s="2"/>
    </row>
    <row r="359" spans="1:90" ht="12.75" customHeight="1">
      <c r="A359" s="1"/>
      <c r="B359" s="1"/>
      <c r="C359" s="1"/>
      <c r="D359" s="2"/>
      <c r="E359" s="185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3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177"/>
      <c r="AF359" s="177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4"/>
      <c r="BA359" s="2"/>
      <c r="BB359" s="2"/>
      <c r="BC359" s="2"/>
      <c r="BD359" s="2"/>
      <c r="BE359" s="2"/>
      <c r="BF359" s="97"/>
      <c r="BG359" s="177"/>
      <c r="BH359" s="177"/>
      <c r="BI359" s="177"/>
      <c r="BJ359" s="37"/>
      <c r="BK359" s="37"/>
      <c r="BL359" s="37"/>
      <c r="BM359" s="37"/>
      <c r="BN359" s="37"/>
      <c r="BO359" s="37"/>
      <c r="BP359" s="37"/>
      <c r="BQ359" s="37"/>
      <c r="BR359" s="4"/>
      <c r="BS359" s="4"/>
      <c r="BT359" s="4"/>
      <c r="BU359" s="4"/>
      <c r="BV359" s="37"/>
      <c r="BW359" s="4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5"/>
      <c r="CK359" s="2"/>
      <c r="CL359" s="2"/>
    </row>
    <row r="360" spans="1:90" ht="12.75" customHeight="1">
      <c r="A360" s="1"/>
      <c r="B360" s="1"/>
      <c r="C360" s="1"/>
      <c r="D360" s="2"/>
      <c r="E360" s="185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3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177"/>
      <c r="AF360" s="177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4"/>
      <c r="BA360" s="2"/>
      <c r="BB360" s="2"/>
      <c r="BC360" s="2"/>
      <c r="BD360" s="2"/>
      <c r="BE360" s="2"/>
      <c r="BF360" s="97"/>
      <c r="BG360" s="177"/>
      <c r="BH360" s="177"/>
      <c r="BI360" s="177"/>
      <c r="BJ360" s="37"/>
      <c r="BK360" s="37"/>
      <c r="BL360" s="37"/>
      <c r="BM360" s="37"/>
      <c r="BN360" s="37"/>
      <c r="BO360" s="37"/>
      <c r="BP360" s="37"/>
      <c r="BQ360" s="37"/>
      <c r="BR360" s="4"/>
      <c r="BS360" s="4"/>
      <c r="BT360" s="4"/>
      <c r="BU360" s="4"/>
      <c r="BV360" s="37"/>
      <c r="BW360" s="4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5"/>
      <c r="CK360" s="2"/>
      <c r="CL360" s="2"/>
    </row>
    <row r="361" spans="1:90" ht="12.75" customHeight="1">
      <c r="A361" s="1"/>
      <c r="B361" s="1"/>
      <c r="C361" s="1"/>
      <c r="D361" s="2"/>
      <c r="E361" s="185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3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177"/>
      <c r="AF361" s="177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4"/>
      <c r="BA361" s="2"/>
      <c r="BB361" s="2"/>
      <c r="BC361" s="2"/>
      <c r="BD361" s="2"/>
      <c r="BE361" s="2"/>
      <c r="BF361" s="97"/>
      <c r="BG361" s="177"/>
      <c r="BH361" s="177"/>
      <c r="BI361" s="177"/>
      <c r="BJ361" s="37"/>
      <c r="BK361" s="37"/>
      <c r="BL361" s="37"/>
      <c r="BM361" s="37"/>
      <c r="BN361" s="37"/>
      <c r="BO361" s="37"/>
      <c r="BP361" s="37"/>
      <c r="BQ361" s="37"/>
      <c r="BR361" s="4"/>
      <c r="BS361" s="4"/>
      <c r="BT361" s="4"/>
      <c r="BU361" s="4"/>
      <c r="BV361" s="37"/>
      <c r="BW361" s="4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5"/>
      <c r="CK361" s="2"/>
      <c r="CL361" s="2"/>
    </row>
    <row r="362" spans="1:90" ht="12.75" customHeight="1">
      <c r="A362" s="1"/>
      <c r="B362" s="1"/>
      <c r="C362" s="1"/>
      <c r="D362" s="2"/>
      <c r="E362" s="185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3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177"/>
      <c r="AF362" s="177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4"/>
      <c r="BA362" s="2"/>
      <c r="BB362" s="2"/>
      <c r="BC362" s="2"/>
      <c r="BD362" s="2"/>
      <c r="BE362" s="2"/>
      <c r="BF362" s="97"/>
      <c r="BG362" s="177"/>
      <c r="BH362" s="177"/>
      <c r="BI362" s="177"/>
      <c r="BJ362" s="37"/>
      <c r="BK362" s="37"/>
      <c r="BL362" s="37"/>
      <c r="BM362" s="37"/>
      <c r="BN362" s="37"/>
      <c r="BO362" s="37"/>
      <c r="BP362" s="37"/>
      <c r="BQ362" s="37"/>
      <c r="BR362" s="4"/>
      <c r="BS362" s="4"/>
      <c r="BT362" s="4"/>
      <c r="BU362" s="4"/>
      <c r="BV362" s="37"/>
      <c r="BW362" s="4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5"/>
      <c r="CK362" s="2"/>
      <c r="CL362" s="2"/>
    </row>
    <row r="363" spans="1:90" ht="12.75" customHeight="1">
      <c r="A363" s="1"/>
      <c r="B363" s="1"/>
      <c r="C363" s="1"/>
      <c r="D363" s="2"/>
      <c r="E363" s="185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3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177"/>
      <c r="AF363" s="177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4"/>
      <c r="BA363" s="2"/>
      <c r="BB363" s="2"/>
      <c r="BC363" s="2"/>
      <c r="BD363" s="2"/>
      <c r="BE363" s="2"/>
      <c r="BF363" s="97"/>
      <c r="BG363" s="177"/>
      <c r="BH363" s="177"/>
      <c r="BI363" s="177"/>
      <c r="BJ363" s="37"/>
      <c r="BK363" s="37"/>
      <c r="BL363" s="37"/>
      <c r="BM363" s="37"/>
      <c r="BN363" s="37"/>
      <c r="BO363" s="37"/>
      <c r="BP363" s="37"/>
      <c r="BQ363" s="37"/>
      <c r="BR363" s="4"/>
      <c r="BS363" s="4"/>
      <c r="BT363" s="4"/>
      <c r="BU363" s="4"/>
      <c r="BV363" s="37"/>
      <c r="BW363" s="4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5"/>
      <c r="CK363" s="2"/>
      <c r="CL363" s="2"/>
    </row>
    <row r="364" spans="1:90" ht="12.75" customHeight="1">
      <c r="A364" s="1"/>
      <c r="B364" s="1"/>
      <c r="C364" s="1"/>
      <c r="D364" s="2"/>
      <c r="E364" s="185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3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177"/>
      <c r="AF364" s="177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4"/>
      <c r="BA364" s="2"/>
      <c r="BB364" s="2"/>
      <c r="BC364" s="2"/>
      <c r="BD364" s="2"/>
      <c r="BE364" s="2"/>
      <c r="BF364" s="97"/>
      <c r="BG364" s="177"/>
      <c r="BH364" s="177"/>
      <c r="BI364" s="177"/>
      <c r="BJ364" s="37"/>
      <c r="BK364" s="37"/>
      <c r="BL364" s="37"/>
      <c r="BM364" s="37"/>
      <c r="BN364" s="37"/>
      <c r="BO364" s="37"/>
      <c r="BP364" s="37"/>
      <c r="BQ364" s="37"/>
      <c r="BR364" s="4"/>
      <c r="BS364" s="4"/>
      <c r="BT364" s="4"/>
      <c r="BU364" s="4"/>
      <c r="BV364" s="37"/>
      <c r="BW364" s="4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5"/>
      <c r="CK364" s="2"/>
      <c r="CL364" s="2"/>
    </row>
    <row r="365" spans="1:90" ht="12.75" customHeight="1">
      <c r="A365" s="1"/>
      <c r="B365" s="1"/>
      <c r="C365" s="1"/>
      <c r="D365" s="2"/>
      <c r="E365" s="185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3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177"/>
      <c r="AF365" s="177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4"/>
      <c r="BA365" s="2"/>
      <c r="BB365" s="2"/>
      <c r="BC365" s="2"/>
      <c r="BD365" s="2"/>
      <c r="BE365" s="2"/>
      <c r="BF365" s="97"/>
      <c r="BG365" s="177"/>
      <c r="BH365" s="177"/>
      <c r="BI365" s="177"/>
      <c r="BJ365" s="37"/>
      <c r="BK365" s="37"/>
      <c r="BL365" s="37"/>
      <c r="BM365" s="37"/>
      <c r="BN365" s="37"/>
      <c r="BO365" s="37"/>
      <c r="BP365" s="37"/>
      <c r="BQ365" s="37"/>
      <c r="BR365" s="4"/>
      <c r="BS365" s="4"/>
      <c r="BT365" s="4"/>
      <c r="BU365" s="4"/>
      <c r="BV365" s="37"/>
      <c r="BW365" s="4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5"/>
      <c r="CK365" s="2"/>
      <c r="CL365" s="2"/>
    </row>
    <row r="366" spans="1:90" ht="12.75" customHeight="1">
      <c r="A366" s="1"/>
      <c r="B366" s="1"/>
      <c r="C366" s="1"/>
      <c r="D366" s="2"/>
      <c r="E366" s="185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3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177"/>
      <c r="AF366" s="177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4"/>
      <c r="BA366" s="2"/>
      <c r="BB366" s="2"/>
      <c r="BC366" s="2"/>
      <c r="BD366" s="2"/>
      <c r="BE366" s="2"/>
      <c r="BF366" s="97"/>
      <c r="BG366" s="177"/>
      <c r="BH366" s="177"/>
      <c r="BI366" s="177"/>
      <c r="BJ366" s="37"/>
      <c r="BK366" s="37"/>
      <c r="BL366" s="37"/>
      <c r="BM366" s="37"/>
      <c r="BN366" s="37"/>
      <c r="BO366" s="37"/>
      <c r="BP366" s="37"/>
      <c r="BQ366" s="37"/>
      <c r="BR366" s="4"/>
      <c r="BS366" s="4"/>
      <c r="BT366" s="4"/>
      <c r="BU366" s="4"/>
      <c r="BV366" s="37"/>
      <c r="BW366" s="4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5"/>
      <c r="CK366" s="2"/>
      <c r="CL366" s="2"/>
    </row>
    <row r="367" spans="1:90" ht="12.75" customHeight="1">
      <c r="A367" s="1"/>
      <c r="B367" s="1"/>
      <c r="C367" s="1"/>
      <c r="D367" s="2"/>
      <c r="E367" s="185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3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177"/>
      <c r="AF367" s="177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4"/>
      <c r="BA367" s="2"/>
      <c r="BB367" s="2"/>
      <c r="BC367" s="2"/>
      <c r="BD367" s="2"/>
      <c r="BE367" s="2"/>
      <c r="BF367" s="97"/>
      <c r="BG367" s="177"/>
      <c r="BH367" s="177"/>
      <c r="BI367" s="177"/>
      <c r="BJ367" s="37"/>
      <c r="BK367" s="37"/>
      <c r="BL367" s="37"/>
      <c r="BM367" s="37"/>
      <c r="BN367" s="37"/>
      <c r="BO367" s="37"/>
      <c r="BP367" s="37"/>
      <c r="BQ367" s="37"/>
      <c r="BR367" s="4"/>
      <c r="BS367" s="4"/>
      <c r="BT367" s="4"/>
      <c r="BU367" s="4"/>
      <c r="BV367" s="37"/>
      <c r="BW367" s="4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5"/>
      <c r="CK367" s="2"/>
      <c r="CL367" s="2"/>
    </row>
    <row r="368" spans="1:90" ht="12.75" customHeight="1">
      <c r="A368" s="1"/>
      <c r="B368" s="1"/>
      <c r="C368" s="1"/>
      <c r="D368" s="2"/>
      <c r="E368" s="185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3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177"/>
      <c r="AF368" s="177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4"/>
      <c r="BA368" s="2"/>
      <c r="BB368" s="2"/>
      <c r="BC368" s="2"/>
      <c r="BD368" s="2"/>
      <c r="BE368" s="2"/>
      <c r="BF368" s="97"/>
      <c r="BG368" s="177"/>
      <c r="BH368" s="177"/>
      <c r="BI368" s="177"/>
      <c r="BJ368" s="37"/>
      <c r="BK368" s="37"/>
      <c r="BL368" s="37"/>
      <c r="BM368" s="37"/>
      <c r="BN368" s="37"/>
      <c r="BO368" s="37"/>
      <c r="BP368" s="37"/>
      <c r="BQ368" s="37"/>
      <c r="BR368" s="4"/>
      <c r="BS368" s="4"/>
      <c r="BT368" s="4"/>
      <c r="BU368" s="4"/>
      <c r="BV368" s="37"/>
      <c r="BW368" s="4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5"/>
      <c r="CK368" s="2"/>
      <c r="CL368" s="2"/>
    </row>
    <row r="369" spans="1:90" ht="12.75" customHeight="1">
      <c r="A369" s="1"/>
      <c r="B369" s="1"/>
      <c r="C369" s="1"/>
      <c r="D369" s="2"/>
      <c r="E369" s="185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3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177"/>
      <c r="AF369" s="177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4"/>
      <c r="BA369" s="2"/>
      <c r="BB369" s="2"/>
      <c r="BC369" s="2"/>
      <c r="BD369" s="2"/>
      <c r="BE369" s="2"/>
      <c r="BF369" s="97"/>
      <c r="BG369" s="177"/>
      <c r="BH369" s="177"/>
      <c r="BI369" s="177"/>
      <c r="BJ369" s="37"/>
      <c r="BK369" s="37"/>
      <c r="BL369" s="37"/>
      <c r="BM369" s="37"/>
      <c r="BN369" s="37"/>
      <c r="BO369" s="37"/>
      <c r="BP369" s="37"/>
      <c r="BQ369" s="37"/>
      <c r="BR369" s="4"/>
      <c r="BS369" s="4"/>
      <c r="BT369" s="4"/>
      <c r="BU369" s="4"/>
      <c r="BV369" s="37"/>
      <c r="BW369" s="4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5"/>
      <c r="CK369" s="2"/>
      <c r="CL369" s="2"/>
    </row>
    <row r="370" spans="1:90" ht="12.75" customHeight="1">
      <c r="A370" s="1"/>
      <c r="B370" s="1"/>
      <c r="C370" s="1"/>
      <c r="D370" s="2"/>
      <c r="E370" s="185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3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177"/>
      <c r="AF370" s="177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4"/>
      <c r="BA370" s="2"/>
      <c r="BB370" s="2"/>
      <c r="BC370" s="2"/>
      <c r="BD370" s="2"/>
      <c r="BE370" s="2"/>
      <c r="BF370" s="97"/>
      <c r="BG370" s="177"/>
      <c r="BH370" s="177"/>
      <c r="BI370" s="177"/>
      <c r="BJ370" s="37"/>
      <c r="BK370" s="37"/>
      <c r="BL370" s="37"/>
      <c r="BM370" s="37"/>
      <c r="BN370" s="37"/>
      <c r="BO370" s="37"/>
      <c r="BP370" s="37"/>
      <c r="BQ370" s="37"/>
      <c r="BR370" s="4"/>
      <c r="BS370" s="4"/>
      <c r="BT370" s="4"/>
      <c r="BU370" s="4"/>
      <c r="BV370" s="37"/>
      <c r="BW370" s="4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5"/>
      <c r="CK370" s="2"/>
      <c r="CL370" s="2"/>
    </row>
    <row r="371" spans="1:90" ht="12.75" customHeight="1">
      <c r="A371" s="1"/>
      <c r="B371" s="1"/>
      <c r="C371" s="1"/>
      <c r="D371" s="2"/>
      <c r="E371" s="185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3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177"/>
      <c r="AF371" s="177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4"/>
      <c r="BA371" s="2"/>
      <c r="BB371" s="2"/>
      <c r="BC371" s="2"/>
      <c r="BD371" s="2"/>
      <c r="BE371" s="2"/>
      <c r="BF371" s="97"/>
      <c r="BG371" s="177"/>
      <c r="BH371" s="177"/>
      <c r="BI371" s="177"/>
      <c r="BJ371" s="37"/>
      <c r="BK371" s="37"/>
      <c r="BL371" s="37"/>
      <c r="BM371" s="37"/>
      <c r="BN371" s="37"/>
      <c r="BO371" s="37"/>
      <c r="BP371" s="37"/>
      <c r="BQ371" s="37"/>
      <c r="BR371" s="4"/>
      <c r="BS371" s="4"/>
      <c r="BT371" s="4"/>
      <c r="BU371" s="4"/>
      <c r="BV371" s="37"/>
      <c r="BW371" s="4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5"/>
      <c r="CK371" s="2"/>
      <c r="CL371" s="2"/>
    </row>
    <row r="372" spans="1:90" ht="12.75" customHeight="1">
      <c r="A372" s="1"/>
      <c r="B372" s="1"/>
      <c r="C372" s="1"/>
      <c r="D372" s="2"/>
      <c r="E372" s="185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3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177"/>
      <c r="AF372" s="177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4"/>
      <c r="BA372" s="2"/>
      <c r="BB372" s="2"/>
      <c r="BC372" s="2"/>
      <c r="BD372" s="2"/>
      <c r="BE372" s="2"/>
      <c r="BF372" s="97"/>
      <c r="BG372" s="177"/>
      <c r="BH372" s="177"/>
      <c r="BI372" s="177"/>
      <c r="BJ372" s="37"/>
      <c r="BK372" s="37"/>
      <c r="BL372" s="37"/>
      <c r="BM372" s="37"/>
      <c r="BN372" s="37"/>
      <c r="BO372" s="37"/>
      <c r="BP372" s="37"/>
      <c r="BQ372" s="37"/>
      <c r="BR372" s="4"/>
      <c r="BS372" s="4"/>
      <c r="BT372" s="4"/>
      <c r="BU372" s="4"/>
      <c r="BV372" s="37"/>
      <c r="BW372" s="4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5"/>
      <c r="CK372" s="2"/>
      <c r="CL372" s="2"/>
    </row>
    <row r="373" spans="1:90" ht="12.75" customHeight="1">
      <c r="A373" s="1"/>
      <c r="B373" s="1"/>
      <c r="C373" s="1"/>
      <c r="D373" s="2"/>
      <c r="E373" s="185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3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177"/>
      <c r="AF373" s="177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4"/>
      <c r="BA373" s="2"/>
      <c r="BB373" s="2"/>
      <c r="BC373" s="2"/>
      <c r="BD373" s="2"/>
      <c r="BE373" s="2"/>
      <c r="BF373" s="97"/>
      <c r="BG373" s="177"/>
      <c r="BH373" s="177"/>
      <c r="BI373" s="177"/>
      <c r="BJ373" s="37"/>
      <c r="BK373" s="37"/>
      <c r="BL373" s="37"/>
      <c r="BM373" s="37"/>
      <c r="BN373" s="37"/>
      <c r="BO373" s="37"/>
      <c r="BP373" s="37"/>
      <c r="BQ373" s="37"/>
      <c r="BR373" s="4"/>
      <c r="BS373" s="4"/>
      <c r="BT373" s="4"/>
      <c r="BU373" s="4"/>
      <c r="BV373" s="37"/>
      <c r="BW373" s="4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5"/>
      <c r="CK373" s="2"/>
      <c r="CL373" s="2"/>
    </row>
    <row r="374" spans="1:90" ht="12.75" customHeight="1">
      <c r="A374" s="1"/>
      <c r="B374" s="1"/>
      <c r="C374" s="1"/>
      <c r="D374" s="2"/>
      <c r="E374" s="185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3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177"/>
      <c r="AF374" s="177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4"/>
      <c r="BA374" s="2"/>
      <c r="BB374" s="2"/>
      <c r="BC374" s="2"/>
      <c r="BD374" s="2"/>
      <c r="BE374" s="2"/>
      <c r="BF374" s="97"/>
      <c r="BG374" s="177"/>
      <c r="BH374" s="177"/>
      <c r="BI374" s="177"/>
      <c r="BJ374" s="37"/>
      <c r="BK374" s="37"/>
      <c r="BL374" s="37"/>
      <c r="BM374" s="37"/>
      <c r="BN374" s="37"/>
      <c r="BO374" s="37"/>
      <c r="BP374" s="37"/>
      <c r="BQ374" s="37"/>
      <c r="BR374" s="4"/>
      <c r="BS374" s="4"/>
      <c r="BT374" s="4"/>
      <c r="BU374" s="4"/>
      <c r="BV374" s="37"/>
      <c r="BW374" s="4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5"/>
      <c r="CK374" s="2"/>
      <c r="CL374" s="2"/>
    </row>
    <row r="375" spans="1:90" ht="12.75" customHeight="1">
      <c r="A375" s="1"/>
      <c r="B375" s="1"/>
      <c r="C375" s="1"/>
      <c r="D375" s="2"/>
      <c r="E375" s="185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3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177"/>
      <c r="AF375" s="177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4"/>
      <c r="BA375" s="2"/>
      <c r="BB375" s="2"/>
      <c r="BC375" s="2"/>
      <c r="BD375" s="2"/>
      <c r="BE375" s="2"/>
      <c r="BF375" s="97"/>
      <c r="BG375" s="177"/>
      <c r="BH375" s="177"/>
      <c r="BI375" s="177"/>
      <c r="BJ375" s="37"/>
      <c r="BK375" s="37"/>
      <c r="BL375" s="37"/>
      <c r="BM375" s="37"/>
      <c r="BN375" s="37"/>
      <c r="BO375" s="37"/>
      <c r="BP375" s="37"/>
      <c r="BQ375" s="37"/>
      <c r="BR375" s="4"/>
      <c r="BS375" s="4"/>
      <c r="BT375" s="4"/>
      <c r="BU375" s="4"/>
      <c r="BV375" s="37"/>
      <c r="BW375" s="4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5"/>
      <c r="CK375" s="2"/>
      <c r="CL375" s="2"/>
    </row>
    <row r="376" spans="1:90" ht="12.75" customHeight="1">
      <c r="A376" s="1"/>
      <c r="B376" s="1"/>
      <c r="C376" s="1"/>
      <c r="D376" s="2"/>
      <c r="E376" s="185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3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177"/>
      <c r="AF376" s="177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4"/>
      <c r="BA376" s="2"/>
      <c r="BB376" s="2"/>
      <c r="BC376" s="2"/>
      <c r="BD376" s="2"/>
      <c r="BE376" s="2"/>
      <c r="BF376" s="97"/>
      <c r="BG376" s="177"/>
      <c r="BH376" s="177"/>
      <c r="BI376" s="177"/>
      <c r="BJ376" s="37"/>
      <c r="BK376" s="37"/>
      <c r="BL376" s="37"/>
      <c r="BM376" s="37"/>
      <c r="BN376" s="37"/>
      <c r="BO376" s="37"/>
      <c r="BP376" s="37"/>
      <c r="BQ376" s="37"/>
      <c r="BR376" s="4"/>
      <c r="BS376" s="4"/>
      <c r="BT376" s="4"/>
      <c r="BU376" s="4"/>
      <c r="BV376" s="37"/>
      <c r="BW376" s="4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5"/>
      <c r="CK376" s="2"/>
      <c r="CL376" s="2"/>
    </row>
    <row r="377" spans="1:90" ht="12.75" customHeight="1">
      <c r="A377" s="1"/>
      <c r="B377" s="1"/>
      <c r="C377" s="1"/>
      <c r="D377" s="2"/>
      <c r="E377" s="185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3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177"/>
      <c r="AF377" s="177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4"/>
      <c r="BA377" s="2"/>
      <c r="BB377" s="2"/>
      <c r="BC377" s="2"/>
      <c r="BD377" s="2"/>
      <c r="BE377" s="2"/>
      <c r="BF377" s="97"/>
      <c r="BG377" s="177"/>
      <c r="BH377" s="177"/>
      <c r="BI377" s="177"/>
      <c r="BJ377" s="37"/>
      <c r="BK377" s="37"/>
      <c r="BL377" s="37"/>
      <c r="BM377" s="37"/>
      <c r="BN377" s="37"/>
      <c r="BO377" s="37"/>
      <c r="BP377" s="37"/>
      <c r="BQ377" s="37"/>
      <c r="BR377" s="4"/>
      <c r="BS377" s="4"/>
      <c r="BT377" s="4"/>
      <c r="BU377" s="4"/>
      <c r="BV377" s="37"/>
      <c r="BW377" s="4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5"/>
      <c r="CK377" s="2"/>
      <c r="CL377" s="2"/>
    </row>
    <row r="378" spans="1:90" ht="12.75" customHeight="1">
      <c r="A378" s="1"/>
      <c r="B378" s="1"/>
      <c r="C378" s="1"/>
      <c r="D378" s="2"/>
      <c r="E378" s="185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3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177"/>
      <c r="AF378" s="177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4"/>
      <c r="BA378" s="2"/>
      <c r="BB378" s="2"/>
      <c r="BC378" s="2"/>
      <c r="BD378" s="2"/>
      <c r="BE378" s="2"/>
      <c r="BF378" s="97"/>
      <c r="BG378" s="177"/>
      <c r="BH378" s="177"/>
      <c r="BI378" s="177"/>
      <c r="BJ378" s="37"/>
      <c r="BK378" s="37"/>
      <c r="BL378" s="37"/>
      <c r="BM378" s="37"/>
      <c r="BN378" s="37"/>
      <c r="BO378" s="37"/>
      <c r="BP378" s="37"/>
      <c r="BQ378" s="37"/>
      <c r="BR378" s="4"/>
      <c r="BS378" s="4"/>
      <c r="BT378" s="4"/>
      <c r="BU378" s="4"/>
      <c r="BV378" s="37"/>
      <c r="BW378" s="4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5"/>
      <c r="CK378" s="2"/>
      <c r="CL378" s="2"/>
    </row>
    <row r="379" spans="1:90" ht="12.75" customHeight="1">
      <c r="A379" s="1"/>
      <c r="B379" s="1"/>
      <c r="C379" s="1"/>
      <c r="D379" s="2"/>
      <c r="E379" s="185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3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177"/>
      <c r="AF379" s="177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4"/>
      <c r="BA379" s="2"/>
      <c r="BB379" s="2"/>
      <c r="BC379" s="2"/>
      <c r="BD379" s="2"/>
      <c r="BE379" s="2"/>
      <c r="BF379" s="97"/>
      <c r="BG379" s="177"/>
      <c r="BH379" s="177"/>
      <c r="BI379" s="177"/>
      <c r="BJ379" s="37"/>
      <c r="BK379" s="37"/>
      <c r="BL379" s="37"/>
      <c r="BM379" s="37"/>
      <c r="BN379" s="37"/>
      <c r="BO379" s="37"/>
      <c r="BP379" s="37"/>
      <c r="BQ379" s="37"/>
      <c r="BR379" s="4"/>
      <c r="BS379" s="4"/>
      <c r="BT379" s="4"/>
      <c r="BU379" s="4"/>
      <c r="BV379" s="37"/>
      <c r="BW379" s="4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5"/>
      <c r="CK379" s="2"/>
      <c r="CL379" s="2"/>
    </row>
    <row r="380" spans="1:90" ht="12.75" customHeight="1">
      <c r="A380" s="1"/>
      <c r="B380" s="1"/>
      <c r="C380" s="1"/>
      <c r="D380" s="2"/>
      <c r="E380" s="185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3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177"/>
      <c r="AF380" s="177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4"/>
      <c r="BA380" s="2"/>
      <c r="BB380" s="2"/>
      <c r="BC380" s="2"/>
      <c r="BD380" s="2"/>
      <c r="BE380" s="2"/>
      <c r="BF380" s="97"/>
      <c r="BG380" s="177"/>
      <c r="BH380" s="177"/>
      <c r="BI380" s="177"/>
      <c r="BJ380" s="37"/>
      <c r="BK380" s="37"/>
      <c r="BL380" s="37"/>
      <c r="BM380" s="37"/>
      <c r="BN380" s="37"/>
      <c r="BO380" s="37"/>
      <c r="BP380" s="37"/>
      <c r="BQ380" s="37"/>
      <c r="BR380" s="4"/>
      <c r="BS380" s="4"/>
      <c r="BT380" s="4"/>
      <c r="BU380" s="4"/>
      <c r="BV380" s="37"/>
      <c r="BW380" s="4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5"/>
      <c r="CK380" s="2"/>
      <c r="CL380" s="2"/>
    </row>
    <row r="381" spans="1:90" ht="12.75" customHeight="1">
      <c r="A381" s="1"/>
      <c r="B381" s="1"/>
      <c r="C381" s="1"/>
      <c r="D381" s="2"/>
      <c r="E381" s="185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3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177"/>
      <c r="AF381" s="177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4"/>
      <c r="BA381" s="2"/>
      <c r="BB381" s="2"/>
      <c r="BC381" s="2"/>
      <c r="BD381" s="2"/>
      <c r="BE381" s="2"/>
      <c r="BF381" s="97"/>
      <c r="BG381" s="177"/>
      <c r="BH381" s="177"/>
      <c r="BI381" s="177"/>
      <c r="BJ381" s="37"/>
      <c r="BK381" s="37"/>
      <c r="BL381" s="37"/>
      <c r="BM381" s="37"/>
      <c r="BN381" s="37"/>
      <c r="BO381" s="37"/>
      <c r="BP381" s="37"/>
      <c r="BQ381" s="37"/>
      <c r="BR381" s="4"/>
      <c r="BS381" s="4"/>
      <c r="BT381" s="4"/>
      <c r="BU381" s="4"/>
      <c r="BV381" s="37"/>
      <c r="BW381" s="4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5"/>
      <c r="CK381" s="2"/>
      <c r="CL381" s="2"/>
    </row>
    <row r="382" spans="1:90" ht="12.75" customHeight="1">
      <c r="A382" s="1"/>
      <c r="B382" s="1"/>
      <c r="C382" s="1"/>
      <c r="D382" s="2"/>
      <c r="E382" s="185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3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177"/>
      <c r="AF382" s="177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4"/>
      <c r="BA382" s="2"/>
      <c r="BB382" s="2"/>
      <c r="BC382" s="2"/>
      <c r="BD382" s="2"/>
      <c r="BE382" s="2"/>
      <c r="BF382" s="97"/>
      <c r="BG382" s="177"/>
      <c r="BH382" s="177"/>
      <c r="BI382" s="177"/>
      <c r="BJ382" s="37"/>
      <c r="BK382" s="37"/>
      <c r="BL382" s="37"/>
      <c r="BM382" s="37"/>
      <c r="BN382" s="37"/>
      <c r="BO382" s="37"/>
      <c r="BP382" s="37"/>
      <c r="BQ382" s="37"/>
      <c r="BR382" s="4"/>
      <c r="BS382" s="4"/>
      <c r="BT382" s="4"/>
      <c r="BU382" s="4"/>
      <c r="BV382" s="37"/>
      <c r="BW382" s="4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5"/>
      <c r="CK382" s="2"/>
      <c r="CL382" s="2"/>
    </row>
    <row r="383" spans="1:90" ht="12.75" customHeight="1">
      <c r="A383" s="1"/>
      <c r="B383" s="1"/>
      <c r="C383" s="1"/>
      <c r="D383" s="2"/>
      <c r="E383" s="185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3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177"/>
      <c r="AF383" s="177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4"/>
      <c r="BA383" s="2"/>
      <c r="BB383" s="2"/>
      <c r="BC383" s="2"/>
      <c r="BD383" s="2"/>
      <c r="BE383" s="2"/>
      <c r="BF383" s="97"/>
      <c r="BG383" s="177"/>
      <c r="BH383" s="177"/>
      <c r="BI383" s="177"/>
      <c r="BJ383" s="37"/>
      <c r="BK383" s="37"/>
      <c r="BL383" s="37"/>
      <c r="BM383" s="37"/>
      <c r="BN383" s="37"/>
      <c r="BO383" s="37"/>
      <c r="BP383" s="37"/>
      <c r="BQ383" s="37"/>
      <c r="BR383" s="4"/>
      <c r="BS383" s="4"/>
      <c r="BT383" s="4"/>
      <c r="BU383" s="4"/>
      <c r="BV383" s="37"/>
      <c r="BW383" s="4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5"/>
      <c r="CK383" s="2"/>
      <c r="CL383" s="2"/>
    </row>
    <row r="384" spans="1:90" ht="12.75" customHeight="1">
      <c r="A384" s="1"/>
      <c r="B384" s="1"/>
      <c r="C384" s="1"/>
      <c r="D384" s="2"/>
      <c r="E384" s="185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3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177"/>
      <c r="AF384" s="177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4"/>
      <c r="BA384" s="2"/>
      <c r="BB384" s="2"/>
      <c r="BC384" s="2"/>
      <c r="BD384" s="2"/>
      <c r="BE384" s="2"/>
      <c r="BF384" s="97"/>
      <c r="BG384" s="177"/>
      <c r="BH384" s="177"/>
      <c r="BI384" s="177"/>
      <c r="BJ384" s="37"/>
      <c r="BK384" s="37"/>
      <c r="BL384" s="37"/>
      <c r="BM384" s="37"/>
      <c r="BN384" s="37"/>
      <c r="BO384" s="37"/>
      <c r="BP384" s="37"/>
      <c r="BQ384" s="37"/>
      <c r="BR384" s="4"/>
      <c r="BS384" s="4"/>
      <c r="BT384" s="4"/>
      <c r="BU384" s="4"/>
      <c r="BV384" s="37"/>
      <c r="BW384" s="4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5"/>
      <c r="CK384" s="2"/>
      <c r="CL384" s="2"/>
    </row>
    <row r="385" spans="1:90" ht="12.75" customHeight="1">
      <c r="A385" s="1"/>
      <c r="B385" s="1"/>
      <c r="C385" s="1"/>
      <c r="D385" s="2"/>
      <c r="E385" s="185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3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177"/>
      <c r="AF385" s="177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4"/>
      <c r="BA385" s="2"/>
      <c r="BB385" s="2"/>
      <c r="BC385" s="2"/>
      <c r="BD385" s="2"/>
      <c r="BE385" s="2"/>
      <c r="BF385" s="97"/>
      <c r="BG385" s="177"/>
      <c r="BH385" s="177"/>
      <c r="BI385" s="177"/>
      <c r="BJ385" s="37"/>
      <c r="BK385" s="37"/>
      <c r="BL385" s="37"/>
      <c r="BM385" s="37"/>
      <c r="BN385" s="37"/>
      <c r="BO385" s="37"/>
      <c r="BP385" s="37"/>
      <c r="BQ385" s="37"/>
      <c r="BR385" s="4"/>
      <c r="BS385" s="4"/>
      <c r="BT385" s="4"/>
      <c r="BU385" s="4"/>
      <c r="BV385" s="37"/>
      <c r="BW385" s="4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5"/>
      <c r="CK385" s="2"/>
      <c r="CL385" s="2"/>
    </row>
    <row r="386" spans="1:90" ht="12.75" customHeight="1">
      <c r="A386" s="1"/>
      <c r="B386" s="1"/>
      <c r="C386" s="1"/>
      <c r="D386" s="2"/>
      <c r="E386" s="185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3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177"/>
      <c r="AF386" s="177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4"/>
      <c r="BA386" s="2"/>
      <c r="BB386" s="2"/>
      <c r="BC386" s="2"/>
      <c r="BD386" s="2"/>
      <c r="BE386" s="2"/>
      <c r="BF386" s="97"/>
      <c r="BG386" s="177"/>
      <c r="BH386" s="177"/>
      <c r="BI386" s="177"/>
      <c r="BJ386" s="37"/>
      <c r="BK386" s="37"/>
      <c r="BL386" s="37"/>
      <c r="BM386" s="37"/>
      <c r="BN386" s="37"/>
      <c r="BO386" s="37"/>
      <c r="BP386" s="37"/>
      <c r="BQ386" s="37"/>
      <c r="BR386" s="4"/>
      <c r="BS386" s="4"/>
      <c r="BT386" s="4"/>
      <c r="BU386" s="4"/>
      <c r="BV386" s="37"/>
      <c r="BW386" s="4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5"/>
      <c r="CK386" s="2"/>
      <c r="CL386" s="2"/>
    </row>
    <row r="387" spans="1:90" ht="12.75" customHeight="1">
      <c r="A387" s="1"/>
      <c r="B387" s="1"/>
      <c r="C387" s="1"/>
      <c r="D387" s="2"/>
      <c r="E387" s="185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3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177"/>
      <c r="AF387" s="177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4"/>
      <c r="BA387" s="2"/>
      <c r="BB387" s="2"/>
      <c r="BC387" s="2"/>
      <c r="BD387" s="2"/>
      <c r="BE387" s="2"/>
      <c r="BF387" s="97"/>
      <c r="BG387" s="177"/>
      <c r="BH387" s="177"/>
      <c r="BI387" s="177"/>
      <c r="BJ387" s="37"/>
      <c r="BK387" s="37"/>
      <c r="BL387" s="37"/>
      <c r="BM387" s="37"/>
      <c r="BN387" s="37"/>
      <c r="BO387" s="37"/>
      <c r="BP387" s="37"/>
      <c r="BQ387" s="37"/>
      <c r="BR387" s="4"/>
      <c r="BS387" s="4"/>
      <c r="BT387" s="4"/>
      <c r="BU387" s="4"/>
      <c r="BV387" s="37"/>
      <c r="BW387" s="4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5"/>
      <c r="CK387" s="2"/>
      <c r="CL387" s="2"/>
    </row>
    <row r="388" spans="1:90" ht="12.75" customHeight="1">
      <c r="A388" s="1"/>
      <c r="B388" s="1"/>
      <c r="C388" s="1"/>
      <c r="D388" s="2"/>
      <c r="E388" s="185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3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177"/>
      <c r="AF388" s="177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4"/>
      <c r="BA388" s="2"/>
      <c r="BB388" s="2"/>
      <c r="BC388" s="2"/>
      <c r="BD388" s="2"/>
      <c r="BE388" s="2"/>
      <c r="BF388" s="97"/>
      <c r="BG388" s="177"/>
      <c r="BH388" s="177"/>
      <c r="BI388" s="177"/>
      <c r="BJ388" s="37"/>
      <c r="BK388" s="37"/>
      <c r="BL388" s="37"/>
      <c r="BM388" s="37"/>
      <c r="BN388" s="37"/>
      <c r="BO388" s="37"/>
      <c r="BP388" s="37"/>
      <c r="BQ388" s="37"/>
      <c r="BR388" s="4"/>
      <c r="BS388" s="4"/>
      <c r="BT388" s="4"/>
      <c r="BU388" s="4"/>
      <c r="BV388" s="37"/>
      <c r="BW388" s="4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5"/>
      <c r="CK388" s="2"/>
      <c r="CL388" s="2"/>
    </row>
    <row r="389" spans="1:90" ht="12.75" customHeight="1">
      <c r="A389" s="1"/>
      <c r="B389" s="1"/>
      <c r="C389" s="1"/>
      <c r="D389" s="2"/>
      <c r="E389" s="185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3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177"/>
      <c r="AF389" s="177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4"/>
      <c r="BA389" s="2"/>
      <c r="BB389" s="2"/>
      <c r="BC389" s="2"/>
      <c r="BD389" s="2"/>
      <c r="BE389" s="2"/>
      <c r="BF389" s="97"/>
      <c r="BG389" s="177"/>
      <c r="BH389" s="177"/>
      <c r="BI389" s="177"/>
      <c r="BJ389" s="37"/>
      <c r="BK389" s="37"/>
      <c r="BL389" s="37"/>
      <c r="BM389" s="37"/>
      <c r="BN389" s="37"/>
      <c r="BO389" s="37"/>
      <c r="BP389" s="37"/>
      <c r="BQ389" s="37"/>
      <c r="BR389" s="4"/>
      <c r="BS389" s="4"/>
      <c r="BT389" s="4"/>
      <c r="BU389" s="4"/>
      <c r="BV389" s="37"/>
      <c r="BW389" s="4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5"/>
      <c r="CK389" s="2"/>
      <c r="CL389" s="2"/>
    </row>
    <row r="390" spans="1:90" ht="12.75" customHeight="1">
      <c r="A390" s="1"/>
      <c r="B390" s="1"/>
      <c r="C390" s="1"/>
      <c r="D390" s="2"/>
      <c r="E390" s="185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3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177"/>
      <c r="AF390" s="177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4"/>
      <c r="BA390" s="2"/>
      <c r="BB390" s="2"/>
      <c r="BC390" s="2"/>
      <c r="BD390" s="2"/>
      <c r="BE390" s="2"/>
      <c r="BF390" s="97"/>
      <c r="BG390" s="177"/>
      <c r="BH390" s="177"/>
      <c r="BI390" s="177"/>
      <c r="BJ390" s="37"/>
      <c r="BK390" s="37"/>
      <c r="BL390" s="37"/>
      <c r="BM390" s="37"/>
      <c r="BN390" s="37"/>
      <c r="BO390" s="37"/>
      <c r="BP390" s="37"/>
      <c r="BQ390" s="37"/>
      <c r="BR390" s="4"/>
      <c r="BS390" s="4"/>
      <c r="BT390" s="4"/>
      <c r="BU390" s="4"/>
      <c r="BV390" s="37"/>
      <c r="BW390" s="4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5"/>
      <c r="CK390" s="2"/>
      <c r="CL390" s="2"/>
    </row>
    <row r="391" spans="1:90" ht="12.75" customHeight="1">
      <c r="A391" s="1"/>
      <c r="B391" s="1"/>
      <c r="C391" s="1"/>
      <c r="D391" s="2"/>
      <c r="E391" s="185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3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177"/>
      <c r="AF391" s="177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4"/>
      <c r="BA391" s="2"/>
      <c r="BB391" s="2"/>
      <c r="BC391" s="2"/>
      <c r="BD391" s="2"/>
      <c r="BE391" s="2"/>
      <c r="BF391" s="97"/>
      <c r="BG391" s="177"/>
      <c r="BH391" s="177"/>
      <c r="BI391" s="177"/>
      <c r="BJ391" s="37"/>
      <c r="BK391" s="37"/>
      <c r="BL391" s="37"/>
      <c r="BM391" s="37"/>
      <c r="BN391" s="37"/>
      <c r="BO391" s="37"/>
      <c r="BP391" s="37"/>
      <c r="BQ391" s="37"/>
      <c r="BR391" s="4"/>
      <c r="BS391" s="4"/>
      <c r="BT391" s="4"/>
      <c r="BU391" s="4"/>
      <c r="BV391" s="37"/>
      <c r="BW391" s="4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5"/>
      <c r="CK391" s="2"/>
      <c r="CL391" s="2"/>
    </row>
    <row r="392" spans="1:90" ht="12.75" customHeight="1">
      <c r="A392" s="1"/>
      <c r="B392" s="1"/>
      <c r="C392" s="1"/>
      <c r="D392" s="2"/>
      <c r="E392" s="185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177"/>
      <c r="AF392" s="177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4"/>
      <c r="BA392" s="2"/>
      <c r="BB392" s="2"/>
      <c r="BC392" s="2"/>
      <c r="BD392" s="2"/>
      <c r="BE392" s="2"/>
      <c r="BF392" s="97"/>
      <c r="BG392" s="177"/>
      <c r="BH392" s="177"/>
      <c r="BI392" s="177"/>
      <c r="BJ392" s="37"/>
      <c r="BK392" s="37"/>
      <c r="BL392" s="37"/>
      <c r="BM392" s="37"/>
      <c r="BN392" s="37"/>
      <c r="BO392" s="37"/>
      <c r="BP392" s="37"/>
      <c r="BQ392" s="37"/>
      <c r="BR392" s="4"/>
      <c r="BS392" s="4"/>
      <c r="BT392" s="4"/>
      <c r="BU392" s="4"/>
      <c r="BV392" s="37"/>
      <c r="BW392" s="4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5"/>
      <c r="CK392" s="2"/>
      <c r="CL392" s="2"/>
    </row>
    <row r="393" spans="1:90" ht="12.75" customHeight="1">
      <c r="A393" s="1"/>
      <c r="B393" s="1"/>
      <c r="C393" s="1"/>
      <c r="D393" s="2"/>
      <c r="E393" s="185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3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177"/>
      <c r="AF393" s="177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4"/>
      <c r="BA393" s="2"/>
      <c r="BB393" s="2"/>
      <c r="BC393" s="2"/>
      <c r="BD393" s="2"/>
      <c r="BE393" s="2"/>
      <c r="BF393" s="97"/>
      <c r="BG393" s="177"/>
      <c r="BH393" s="177"/>
      <c r="BI393" s="177"/>
      <c r="BJ393" s="37"/>
      <c r="BK393" s="37"/>
      <c r="BL393" s="37"/>
      <c r="BM393" s="37"/>
      <c r="BN393" s="37"/>
      <c r="BO393" s="37"/>
      <c r="BP393" s="37"/>
      <c r="BQ393" s="37"/>
      <c r="BR393" s="4"/>
      <c r="BS393" s="4"/>
      <c r="BT393" s="4"/>
      <c r="BU393" s="4"/>
      <c r="BV393" s="37"/>
      <c r="BW393" s="4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5"/>
      <c r="CK393" s="2"/>
      <c r="CL393" s="2"/>
    </row>
    <row r="394" spans="1:90" ht="12.75" customHeight="1">
      <c r="A394" s="1"/>
      <c r="B394" s="1"/>
      <c r="C394" s="1"/>
      <c r="D394" s="2"/>
      <c r="E394" s="185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3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177"/>
      <c r="AF394" s="177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4"/>
      <c r="BA394" s="2"/>
      <c r="BB394" s="2"/>
      <c r="BC394" s="2"/>
      <c r="BD394" s="2"/>
      <c r="BE394" s="2"/>
      <c r="BF394" s="97"/>
      <c r="BG394" s="177"/>
      <c r="BH394" s="177"/>
      <c r="BI394" s="177"/>
      <c r="BJ394" s="37"/>
      <c r="BK394" s="37"/>
      <c r="BL394" s="37"/>
      <c r="BM394" s="37"/>
      <c r="BN394" s="37"/>
      <c r="BO394" s="37"/>
      <c r="BP394" s="37"/>
      <c r="BQ394" s="37"/>
      <c r="BR394" s="4"/>
      <c r="BS394" s="4"/>
      <c r="BT394" s="4"/>
      <c r="BU394" s="4"/>
      <c r="BV394" s="37"/>
      <c r="BW394" s="4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5"/>
      <c r="CK394" s="2"/>
      <c r="CL394" s="2"/>
    </row>
    <row r="395" spans="1:90" ht="12.75" customHeight="1">
      <c r="A395" s="1"/>
      <c r="B395" s="1"/>
      <c r="C395" s="1"/>
      <c r="D395" s="2"/>
      <c r="E395" s="185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3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177"/>
      <c r="AF395" s="177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4"/>
      <c r="BA395" s="2"/>
      <c r="BB395" s="2"/>
      <c r="BC395" s="2"/>
      <c r="BD395" s="2"/>
      <c r="BE395" s="2"/>
      <c r="BF395" s="97"/>
      <c r="BG395" s="177"/>
      <c r="BH395" s="177"/>
      <c r="BI395" s="177"/>
      <c r="BJ395" s="37"/>
      <c r="BK395" s="37"/>
      <c r="BL395" s="37"/>
      <c r="BM395" s="37"/>
      <c r="BN395" s="37"/>
      <c r="BO395" s="37"/>
      <c r="BP395" s="37"/>
      <c r="BQ395" s="37"/>
      <c r="BR395" s="4"/>
      <c r="BS395" s="4"/>
      <c r="BT395" s="4"/>
      <c r="BU395" s="4"/>
      <c r="BV395" s="37"/>
      <c r="BW395" s="4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5"/>
      <c r="CK395" s="2"/>
      <c r="CL395" s="2"/>
    </row>
    <row r="396" spans="1:90" ht="12.75" customHeight="1">
      <c r="A396" s="1"/>
      <c r="B396" s="1"/>
      <c r="C396" s="1"/>
      <c r="D396" s="2"/>
      <c r="E396" s="185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3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177"/>
      <c r="AF396" s="177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4"/>
      <c r="BA396" s="2"/>
      <c r="BB396" s="2"/>
      <c r="BC396" s="2"/>
      <c r="BD396" s="2"/>
      <c r="BE396" s="2"/>
      <c r="BF396" s="97"/>
      <c r="BG396" s="177"/>
      <c r="BH396" s="177"/>
      <c r="BI396" s="177"/>
      <c r="BJ396" s="37"/>
      <c r="BK396" s="37"/>
      <c r="BL396" s="37"/>
      <c r="BM396" s="37"/>
      <c r="BN396" s="37"/>
      <c r="BO396" s="37"/>
      <c r="BP396" s="37"/>
      <c r="BQ396" s="37"/>
      <c r="BR396" s="4"/>
      <c r="BS396" s="4"/>
      <c r="BT396" s="4"/>
      <c r="BU396" s="4"/>
      <c r="BV396" s="37"/>
      <c r="BW396" s="4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5"/>
      <c r="CK396" s="2"/>
      <c r="CL396" s="2"/>
    </row>
    <row r="397" spans="1:90" ht="12.75" customHeight="1">
      <c r="A397" s="1"/>
      <c r="B397" s="1"/>
      <c r="C397" s="1"/>
      <c r="D397" s="2"/>
      <c r="E397" s="185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3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177"/>
      <c r="AF397" s="177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4"/>
      <c r="BA397" s="2"/>
      <c r="BB397" s="2"/>
      <c r="BC397" s="2"/>
      <c r="BD397" s="2"/>
      <c r="BE397" s="2"/>
      <c r="BF397" s="97"/>
      <c r="BG397" s="177"/>
      <c r="BH397" s="177"/>
      <c r="BI397" s="177"/>
      <c r="BJ397" s="37"/>
      <c r="BK397" s="37"/>
      <c r="BL397" s="37"/>
      <c r="BM397" s="37"/>
      <c r="BN397" s="37"/>
      <c r="BO397" s="37"/>
      <c r="BP397" s="37"/>
      <c r="BQ397" s="37"/>
      <c r="BR397" s="4"/>
      <c r="BS397" s="4"/>
      <c r="BT397" s="4"/>
      <c r="BU397" s="4"/>
      <c r="BV397" s="37"/>
      <c r="BW397" s="4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5"/>
      <c r="CK397" s="2"/>
      <c r="CL397" s="2"/>
    </row>
    <row r="398" spans="1:90" ht="12.75" customHeight="1">
      <c r="A398" s="1"/>
      <c r="B398" s="1"/>
      <c r="C398" s="1"/>
      <c r="D398" s="2"/>
      <c r="E398" s="185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3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177"/>
      <c r="AF398" s="177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4"/>
      <c r="BA398" s="2"/>
      <c r="BB398" s="2"/>
      <c r="BC398" s="2"/>
      <c r="BD398" s="2"/>
      <c r="BE398" s="2"/>
      <c r="BF398" s="97"/>
      <c r="BG398" s="177"/>
      <c r="BH398" s="177"/>
      <c r="BI398" s="177"/>
      <c r="BJ398" s="37"/>
      <c r="BK398" s="37"/>
      <c r="BL398" s="37"/>
      <c r="BM398" s="37"/>
      <c r="BN398" s="37"/>
      <c r="BO398" s="37"/>
      <c r="BP398" s="37"/>
      <c r="BQ398" s="37"/>
      <c r="BR398" s="4"/>
      <c r="BS398" s="4"/>
      <c r="BT398" s="4"/>
      <c r="BU398" s="4"/>
      <c r="BV398" s="37"/>
      <c r="BW398" s="4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5"/>
      <c r="CK398" s="2"/>
      <c r="CL398" s="2"/>
    </row>
    <row r="399" spans="1:90" ht="12.75" customHeight="1">
      <c r="A399" s="1"/>
      <c r="B399" s="1"/>
      <c r="C399" s="1"/>
      <c r="D399" s="2"/>
      <c r="E399" s="185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3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177"/>
      <c r="AF399" s="177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4"/>
      <c r="BA399" s="2"/>
      <c r="BB399" s="2"/>
      <c r="BC399" s="2"/>
      <c r="BD399" s="2"/>
      <c r="BE399" s="2"/>
      <c r="BF399" s="97"/>
      <c r="BG399" s="177"/>
      <c r="BH399" s="177"/>
      <c r="BI399" s="177"/>
      <c r="BJ399" s="37"/>
      <c r="BK399" s="37"/>
      <c r="BL399" s="37"/>
      <c r="BM399" s="37"/>
      <c r="BN399" s="37"/>
      <c r="BO399" s="37"/>
      <c r="BP399" s="37"/>
      <c r="BQ399" s="37"/>
      <c r="BR399" s="4"/>
      <c r="BS399" s="4"/>
      <c r="BT399" s="4"/>
      <c r="BU399" s="4"/>
      <c r="BV399" s="37"/>
      <c r="BW399" s="4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5"/>
      <c r="CK399" s="2"/>
      <c r="CL399" s="2"/>
    </row>
    <row r="400" spans="1:90" ht="12.75" customHeight="1">
      <c r="A400" s="1"/>
      <c r="B400" s="1"/>
      <c r="C400" s="1"/>
      <c r="D400" s="2"/>
      <c r="E400" s="185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3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177"/>
      <c r="AF400" s="177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4"/>
      <c r="BA400" s="2"/>
      <c r="BB400" s="2"/>
      <c r="BC400" s="2"/>
      <c r="BD400" s="2"/>
      <c r="BE400" s="2"/>
      <c r="BF400" s="97"/>
      <c r="BG400" s="177"/>
      <c r="BH400" s="177"/>
      <c r="BI400" s="177"/>
      <c r="BJ400" s="37"/>
      <c r="BK400" s="37"/>
      <c r="BL400" s="37"/>
      <c r="BM400" s="37"/>
      <c r="BN400" s="37"/>
      <c r="BO400" s="37"/>
      <c r="BP400" s="37"/>
      <c r="BQ400" s="37"/>
      <c r="BR400" s="4"/>
      <c r="BS400" s="4"/>
      <c r="BT400" s="4"/>
      <c r="BU400" s="4"/>
      <c r="BV400" s="37"/>
      <c r="BW400" s="4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5"/>
      <c r="CK400" s="2"/>
      <c r="CL400" s="2"/>
    </row>
    <row r="401" spans="1:90" ht="12.75" customHeight="1">
      <c r="A401" s="1"/>
      <c r="B401" s="1"/>
      <c r="C401" s="1"/>
      <c r="D401" s="2"/>
      <c r="E401" s="185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3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177"/>
      <c r="AF401" s="177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4"/>
      <c r="BA401" s="2"/>
      <c r="BB401" s="2"/>
      <c r="BC401" s="2"/>
      <c r="BD401" s="2"/>
      <c r="BE401" s="2"/>
      <c r="BF401" s="97"/>
      <c r="BG401" s="177"/>
      <c r="BH401" s="177"/>
      <c r="BI401" s="177"/>
      <c r="BJ401" s="37"/>
      <c r="BK401" s="37"/>
      <c r="BL401" s="37"/>
      <c r="BM401" s="37"/>
      <c r="BN401" s="37"/>
      <c r="BO401" s="37"/>
      <c r="BP401" s="37"/>
      <c r="BQ401" s="37"/>
      <c r="BR401" s="4"/>
      <c r="BS401" s="4"/>
      <c r="BT401" s="4"/>
      <c r="BU401" s="4"/>
      <c r="BV401" s="37"/>
      <c r="BW401" s="4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5"/>
      <c r="CK401" s="2"/>
      <c r="CL401" s="2"/>
    </row>
    <row r="402" spans="1:90" ht="12.75" customHeight="1">
      <c r="A402" s="1"/>
      <c r="B402" s="1"/>
      <c r="C402" s="1"/>
      <c r="D402" s="2"/>
      <c r="E402" s="185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3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177"/>
      <c r="AF402" s="177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4"/>
      <c r="BA402" s="2"/>
      <c r="BB402" s="2"/>
      <c r="BC402" s="2"/>
      <c r="BD402" s="2"/>
      <c r="BE402" s="2"/>
      <c r="BF402" s="97"/>
      <c r="BG402" s="177"/>
      <c r="BH402" s="177"/>
      <c r="BI402" s="177"/>
      <c r="BJ402" s="37"/>
      <c r="BK402" s="37"/>
      <c r="BL402" s="37"/>
      <c r="BM402" s="37"/>
      <c r="BN402" s="37"/>
      <c r="BO402" s="37"/>
      <c r="BP402" s="37"/>
      <c r="BQ402" s="37"/>
      <c r="BR402" s="4"/>
      <c r="BS402" s="4"/>
      <c r="BT402" s="4"/>
      <c r="BU402" s="4"/>
      <c r="BV402" s="37"/>
      <c r="BW402" s="4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5"/>
      <c r="CK402" s="2"/>
      <c r="CL402" s="2"/>
    </row>
    <row r="403" spans="1:90" ht="12.75" customHeight="1">
      <c r="A403" s="1"/>
      <c r="B403" s="1"/>
      <c r="C403" s="1"/>
      <c r="D403" s="2"/>
      <c r="E403" s="185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3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177"/>
      <c r="AF403" s="177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4"/>
      <c r="BA403" s="2"/>
      <c r="BB403" s="2"/>
      <c r="BC403" s="2"/>
      <c r="BD403" s="2"/>
      <c r="BE403" s="2"/>
      <c r="BF403" s="97"/>
      <c r="BG403" s="177"/>
      <c r="BH403" s="177"/>
      <c r="BI403" s="177"/>
      <c r="BJ403" s="37"/>
      <c r="BK403" s="37"/>
      <c r="BL403" s="37"/>
      <c r="BM403" s="37"/>
      <c r="BN403" s="37"/>
      <c r="BO403" s="37"/>
      <c r="BP403" s="37"/>
      <c r="BQ403" s="37"/>
      <c r="BR403" s="4"/>
      <c r="BS403" s="4"/>
      <c r="BT403" s="4"/>
      <c r="BU403" s="4"/>
      <c r="BV403" s="37"/>
      <c r="BW403" s="4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5"/>
      <c r="CK403" s="2"/>
      <c r="CL403" s="2"/>
    </row>
    <row r="404" spans="1:90" ht="12.75" customHeight="1">
      <c r="A404" s="1"/>
      <c r="B404" s="1"/>
      <c r="C404" s="1"/>
      <c r="D404" s="2"/>
      <c r="E404" s="185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3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177"/>
      <c r="AF404" s="177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4"/>
      <c r="BA404" s="2"/>
      <c r="BB404" s="2"/>
      <c r="BC404" s="2"/>
      <c r="BD404" s="2"/>
      <c r="BE404" s="2"/>
      <c r="BF404" s="97"/>
      <c r="BG404" s="177"/>
      <c r="BH404" s="177"/>
      <c r="BI404" s="177"/>
      <c r="BJ404" s="37"/>
      <c r="BK404" s="37"/>
      <c r="BL404" s="37"/>
      <c r="BM404" s="37"/>
      <c r="BN404" s="37"/>
      <c r="BO404" s="37"/>
      <c r="BP404" s="37"/>
      <c r="BQ404" s="37"/>
      <c r="BR404" s="4"/>
      <c r="BS404" s="4"/>
      <c r="BT404" s="4"/>
      <c r="BU404" s="4"/>
      <c r="BV404" s="37"/>
      <c r="BW404" s="4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5"/>
      <c r="CK404" s="2"/>
      <c r="CL404" s="2"/>
    </row>
    <row r="405" spans="1:90" ht="12.75" customHeight="1">
      <c r="A405" s="1"/>
      <c r="B405" s="1"/>
      <c r="C405" s="1"/>
      <c r="D405" s="2"/>
      <c r="E405" s="185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3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177"/>
      <c r="AF405" s="177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4"/>
      <c r="BA405" s="2"/>
      <c r="BB405" s="2"/>
      <c r="BC405" s="2"/>
      <c r="BD405" s="2"/>
      <c r="BE405" s="2"/>
      <c r="BF405" s="97"/>
      <c r="BG405" s="177"/>
      <c r="BH405" s="177"/>
      <c r="BI405" s="177"/>
      <c r="BJ405" s="37"/>
      <c r="BK405" s="37"/>
      <c r="BL405" s="37"/>
      <c r="BM405" s="37"/>
      <c r="BN405" s="37"/>
      <c r="BO405" s="37"/>
      <c r="BP405" s="37"/>
      <c r="BQ405" s="37"/>
      <c r="BR405" s="4"/>
      <c r="BS405" s="4"/>
      <c r="BT405" s="4"/>
      <c r="BU405" s="4"/>
      <c r="BV405" s="37"/>
      <c r="BW405" s="4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5"/>
      <c r="CK405" s="2"/>
      <c r="CL405" s="2"/>
    </row>
    <row r="406" spans="1:90" ht="12.75" customHeight="1">
      <c r="A406" s="1"/>
      <c r="B406" s="1"/>
      <c r="C406" s="1"/>
      <c r="D406" s="2"/>
      <c r="E406" s="185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3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177"/>
      <c r="AF406" s="177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4"/>
      <c r="BA406" s="2"/>
      <c r="BB406" s="2"/>
      <c r="BC406" s="2"/>
      <c r="BD406" s="2"/>
      <c r="BE406" s="2"/>
      <c r="BF406" s="97"/>
      <c r="BG406" s="177"/>
      <c r="BH406" s="177"/>
      <c r="BI406" s="177"/>
      <c r="BJ406" s="37"/>
      <c r="BK406" s="37"/>
      <c r="BL406" s="37"/>
      <c r="BM406" s="37"/>
      <c r="BN406" s="37"/>
      <c r="BO406" s="37"/>
      <c r="BP406" s="37"/>
      <c r="BQ406" s="37"/>
      <c r="BR406" s="4"/>
      <c r="BS406" s="4"/>
      <c r="BT406" s="4"/>
      <c r="BU406" s="4"/>
      <c r="BV406" s="37"/>
      <c r="BW406" s="4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5"/>
      <c r="CK406" s="2"/>
      <c r="CL406" s="2"/>
    </row>
    <row r="407" spans="1:90" ht="12.75" customHeight="1">
      <c r="A407" s="1"/>
      <c r="B407" s="1"/>
      <c r="C407" s="1"/>
      <c r="D407" s="2"/>
      <c r="E407" s="185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3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177"/>
      <c r="AF407" s="177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4"/>
      <c r="BA407" s="2"/>
      <c r="BB407" s="2"/>
      <c r="BC407" s="2"/>
      <c r="BD407" s="2"/>
      <c r="BE407" s="2"/>
      <c r="BF407" s="97"/>
      <c r="BG407" s="177"/>
      <c r="BH407" s="177"/>
      <c r="BI407" s="177"/>
      <c r="BJ407" s="37"/>
      <c r="BK407" s="37"/>
      <c r="BL407" s="37"/>
      <c r="BM407" s="37"/>
      <c r="BN407" s="37"/>
      <c r="BO407" s="37"/>
      <c r="BP407" s="37"/>
      <c r="BQ407" s="37"/>
      <c r="BR407" s="4"/>
      <c r="BS407" s="4"/>
      <c r="BT407" s="4"/>
      <c r="BU407" s="4"/>
      <c r="BV407" s="37"/>
      <c r="BW407" s="4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5"/>
      <c r="CK407" s="2"/>
      <c r="CL407" s="2"/>
    </row>
    <row r="408" spans="1:90" ht="12.75" customHeight="1">
      <c r="A408" s="1"/>
      <c r="B408" s="1"/>
      <c r="C408" s="1"/>
      <c r="D408" s="2"/>
      <c r="E408" s="185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3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177"/>
      <c r="AF408" s="177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4"/>
      <c r="BA408" s="2"/>
      <c r="BB408" s="2"/>
      <c r="BC408" s="2"/>
      <c r="BD408" s="2"/>
      <c r="BE408" s="2"/>
      <c r="BF408" s="97"/>
      <c r="BG408" s="177"/>
      <c r="BH408" s="177"/>
      <c r="BI408" s="177"/>
      <c r="BJ408" s="37"/>
      <c r="BK408" s="37"/>
      <c r="BL408" s="37"/>
      <c r="BM408" s="37"/>
      <c r="BN408" s="37"/>
      <c r="BO408" s="37"/>
      <c r="BP408" s="37"/>
      <c r="BQ408" s="37"/>
      <c r="BR408" s="4"/>
      <c r="BS408" s="4"/>
      <c r="BT408" s="4"/>
      <c r="BU408" s="4"/>
      <c r="BV408" s="37"/>
      <c r="BW408" s="4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5"/>
      <c r="CK408" s="2"/>
      <c r="CL408" s="2"/>
    </row>
    <row r="409" spans="1:90" ht="12.75" customHeight="1">
      <c r="A409" s="1"/>
      <c r="B409" s="1"/>
      <c r="C409" s="1"/>
      <c r="D409" s="2"/>
      <c r="E409" s="185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3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177"/>
      <c r="AF409" s="177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4"/>
      <c r="BA409" s="2"/>
      <c r="BB409" s="2"/>
      <c r="BC409" s="2"/>
      <c r="BD409" s="2"/>
      <c r="BE409" s="2"/>
      <c r="BF409" s="97"/>
      <c r="BG409" s="177"/>
      <c r="BH409" s="177"/>
      <c r="BI409" s="177"/>
      <c r="BJ409" s="37"/>
      <c r="BK409" s="37"/>
      <c r="BL409" s="37"/>
      <c r="BM409" s="37"/>
      <c r="BN409" s="37"/>
      <c r="BO409" s="37"/>
      <c r="BP409" s="37"/>
      <c r="BQ409" s="37"/>
      <c r="BR409" s="4"/>
      <c r="BS409" s="4"/>
      <c r="BT409" s="4"/>
      <c r="BU409" s="4"/>
      <c r="BV409" s="37"/>
      <c r="BW409" s="4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5"/>
      <c r="CK409" s="2"/>
      <c r="CL409" s="2"/>
    </row>
    <row r="410" spans="1:90" ht="12.75" customHeight="1">
      <c r="A410" s="1"/>
      <c r="B410" s="1"/>
      <c r="C410" s="1"/>
      <c r="D410" s="2"/>
      <c r="E410" s="185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3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177"/>
      <c r="AF410" s="177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4"/>
      <c r="BA410" s="2"/>
      <c r="BB410" s="2"/>
      <c r="BC410" s="2"/>
      <c r="BD410" s="2"/>
      <c r="BE410" s="2"/>
      <c r="BF410" s="97"/>
      <c r="BG410" s="177"/>
      <c r="BH410" s="177"/>
      <c r="BI410" s="177"/>
      <c r="BJ410" s="37"/>
      <c r="BK410" s="37"/>
      <c r="BL410" s="37"/>
      <c r="BM410" s="37"/>
      <c r="BN410" s="37"/>
      <c r="BO410" s="37"/>
      <c r="BP410" s="37"/>
      <c r="BQ410" s="37"/>
      <c r="BR410" s="4"/>
      <c r="BS410" s="4"/>
      <c r="BT410" s="4"/>
      <c r="BU410" s="4"/>
      <c r="BV410" s="37"/>
      <c r="BW410" s="4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5"/>
      <c r="CK410" s="2"/>
      <c r="CL410" s="2"/>
    </row>
    <row r="411" spans="1:90" ht="12.75" customHeight="1">
      <c r="A411" s="1"/>
      <c r="B411" s="1"/>
      <c r="C411" s="1"/>
      <c r="D411" s="2"/>
      <c r="E411" s="185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3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177"/>
      <c r="AF411" s="177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4"/>
      <c r="BA411" s="2"/>
      <c r="BB411" s="2"/>
      <c r="BC411" s="2"/>
      <c r="BD411" s="2"/>
      <c r="BE411" s="2"/>
      <c r="BF411" s="97"/>
      <c r="BG411" s="177"/>
      <c r="BH411" s="177"/>
      <c r="BI411" s="177"/>
      <c r="BJ411" s="37"/>
      <c r="BK411" s="37"/>
      <c r="BL411" s="37"/>
      <c r="BM411" s="37"/>
      <c r="BN411" s="37"/>
      <c r="BO411" s="37"/>
      <c r="BP411" s="37"/>
      <c r="BQ411" s="37"/>
      <c r="BR411" s="4"/>
      <c r="BS411" s="4"/>
      <c r="BT411" s="4"/>
      <c r="BU411" s="4"/>
      <c r="BV411" s="37"/>
      <c r="BW411" s="4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5"/>
      <c r="CK411" s="2"/>
      <c r="CL411" s="2"/>
    </row>
    <row r="412" spans="1:90" ht="12.75" customHeight="1">
      <c r="A412" s="1"/>
      <c r="B412" s="1"/>
      <c r="C412" s="1"/>
      <c r="D412" s="2"/>
      <c r="E412" s="185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177"/>
      <c r="AF412" s="177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4"/>
      <c r="BA412" s="2"/>
      <c r="BB412" s="2"/>
      <c r="BC412" s="2"/>
      <c r="BD412" s="2"/>
      <c r="BE412" s="2"/>
      <c r="BF412" s="97"/>
      <c r="BG412" s="177"/>
      <c r="BH412" s="177"/>
      <c r="BI412" s="177"/>
      <c r="BJ412" s="37"/>
      <c r="BK412" s="37"/>
      <c r="BL412" s="37"/>
      <c r="BM412" s="37"/>
      <c r="BN412" s="37"/>
      <c r="BO412" s="37"/>
      <c r="BP412" s="37"/>
      <c r="BQ412" s="37"/>
      <c r="BR412" s="4"/>
      <c r="BS412" s="4"/>
      <c r="BT412" s="4"/>
      <c r="BU412" s="4"/>
      <c r="BV412" s="37"/>
      <c r="BW412" s="4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5"/>
      <c r="CK412" s="2"/>
      <c r="CL412" s="2"/>
    </row>
    <row r="413" spans="1:90" ht="12.75" customHeight="1">
      <c r="A413" s="1"/>
      <c r="B413" s="1"/>
      <c r="C413" s="1"/>
      <c r="D413" s="2"/>
      <c r="E413" s="185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3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177"/>
      <c r="AF413" s="177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4"/>
      <c r="BA413" s="2"/>
      <c r="BB413" s="2"/>
      <c r="BC413" s="2"/>
      <c r="BD413" s="2"/>
      <c r="BE413" s="2"/>
      <c r="BF413" s="97"/>
      <c r="BG413" s="177"/>
      <c r="BH413" s="177"/>
      <c r="BI413" s="177"/>
      <c r="BJ413" s="37"/>
      <c r="BK413" s="37"/>
      <c r="BL413" s="37"/>
      <c r="BM413" s="37"/>
      <c r="BN413" s="37"/>
      <c r="BO413" s="37"/>
      <c r="BP413" s="37"/>
      <c r="BQ413" s="37"/>
      <c r="BR413" s="4"/>
      <c r="BS413" s="4"/>
      <c r="BT413" s="4"/>
      <c r="BU413" s="4"/>
      <c r="BV413" s="37"/>
      <c r="BW413" s="4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5"/>
      <c r="CK413" s="2"/>
      <c r="CL413" s="2"/>
    </row>
    <row r="414" spans="1:90" ht="12.75" customHeight="1">
      <c r="A414" s="1"/>
      <c r="B414" s="1"/>
      <c r="C414" s="1"/>
      <c r="D414" s="2"/>
      <c r="E414" s="185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3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177"/>
      <c r="AF414" s="177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4"/>
      <c r="BA414" s="2"/>
      <c r="BB414" s="2"/>
      <c r="BC414" s="2"/>
      <c r="BD414" s="2"/>
      <c r="BE414" s="2"/>
      <c r="BF414" s="97"/>
      <c r="BG414" s="177"/>
      <c r="BH414" s="177"/>
      <c r="BI414" s="177"/>
      <c r="BJ414" s="37"/>
      <c r="BK414" s="37"/>
      <c r="BL414" s="37"/>
      <c r="BM414" s="37"/>
      <c r="BN414" s="37"/>
      <c r="BO414" s="37"/>
      <c r="BP414" s="37"/>
      <c r="BQ414" s="37"/>
      <c r="BR414" s="4"/>
      <c r="BS414" s="4"/>
      <c r="BT414" s="4"/>
      <c r="BU414" s="4"/>
      <c r="BV414" s="37"/>
      <c r="BW414" s="4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5"/>
      <c r="CK414" s="2"/>
      <c r="CL414" s="2"/>
    </row>
    <row r="415" spans="1:90" ht="12.75" customHeight="1">
      <c r="A415" s="1"/>
      <c r="B415" s="1"/>
      <c r="C415" s="1"/>
      <c r="D415" s="2"/>
      <c r="E415" s="185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3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177"/>
      <c r="AF415" s="177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4"/>
      <c r="BA415" s="2"/>
      <c r="BB415" s="2"/>
      <c r="BC415" s="2"/>
      <c r="BD415" s="2"/>
      <c r="BE415" s="2"/>
      <c r="BF415" s="97"/>
      <c r="BG415" s="177"/>
      <c r="BH415" s="177"/>
      <c r="BI415" s="177"/>
      <c r="BJ415" s="37"/>
      <c r="BK415" s="37"/>
      <c r="BL415" s="37"/>
      <c r="BM415" s="37"/>
      <c r="BN415" s="37"/>
      <c r="BO415" s="37"/>
      <c r="BP415" s="37"/>
      <c r="BQ415" s="37"/>
      <c r="BR415" s="4"/>
      <c r="BS415" s="4"/>
      <c r="BT415" s="4"/>
      <c r="BU415" s="4"/>
      <c r="BV415" s="37"/>
      <c r="BW415" s="4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5"/>
      <c r="CK415" s="2"/>
      <c r="CL415" s="2"/>
    </row>
    <row r="416" spans="1:90" ht="12.75" customHeight="1">
      <c r="A416" s="1"/>
      <c r="B416" s="1"/>
      <c r="C416" s="1"/>
      <c r="D416" s="2"/>
      <c r="E416" s="185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3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177"/>
      <c r="AF416" s="177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4"/>
      <c r="BA416" s="2"/>
      <c r="BB416" s="2"/>
      <c r="BC416" s="2"/>
      <c r="BD416" s="2"/>
      <c r="BE416" s="2"/>
      <c r="BF416" s="97"/>
      <c r="BG416" s="177"/>
      <c r="BH416" s="177"/>
      <c r="BI416" s="177"/>
      <c r="BJ416" s="37"/>
      <c r="BK416" s="37"/>
      <c r="BL416" s="37"/>
      <c r="BM416" s="37"/>
      <c r="BN416" s="37"/>
      <c r="BO416" s="37"/>
      <c r="BP416" s="37"/>
      <c r="BQ416" s="37"/>
      <c r="BR416" s="4"/>
      <c r="BS416" s="4"/>
      <c r="BT416" s="4"/>
      <c r="BU416" s="4"/>
      <c r="BV416" s="37"/>
      <c r="BW416" s="4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5"/>
      <c r="CK416" s="2"/>
      <c r="CL416" s="2"/>
    </row>
    <row r="417" spans="1:90" ht="12.75" customHeight="1">
      <c r="A417" s="1"/>
      <c r="B417" s="1"/>
      <c r="C417" s="1"/>
      <c r="D417" s="2"/>
      <c r="E417" s="185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3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177"/>
      <c r="AF417" s="177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4"/>
      <c r="BA417" s="2"/>
      <c r="BB417" s="2"/>
      <c r="BC417" s="2"/>
      <c r="BD417" s="2"/>
      <c r="BE417" s="2"/>
      <c r="BF417" s="97"/>
      <c r="BG417" s="177"/>
      <c r="BH417" s="177"/>
      <c r="BI417" s="177"/>
      <c r="BJ417" s="37"/>
      <c r="BK417" s="37"/>
      <c r="BL417" s="37"/>
      <c r="BM417" s="37"/>
      <c r="BN417" s="37"/>
      <c r="BO417" s="37"/>
      <c r="BP417" s="37"/>
      <c r="BQ417" s="37"/>
      <c r="BR417" s="4"/>
      <c r="BS417" s="4"/>
      <c r="BT417" s="4"/>
      <c r="BU417" s="4"/>
      <c r="BV417" s="37"/>
      <c r="BW417" s="4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5"/>
      <c r="CK417" s="2"/>
      <c r="CL417" s="2"/>
    </row>
    <row r="418" spans="1:90" ht="12.75" customHeight="1">
      <c r="A418" s="1"/>
      <c r="B418" s="1"/>
      <c r="C418" s="1"/>
      <c r="D418" s="2"/>
      <c r="E418" s="185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3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177"/>
      <c r="AF418" s="177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4"/>
      <c r="BA418" s="2"/>
      <c r="BB418" s="2"/>
      <c r="BC418" s="2"/>
      <c r="BD418" s="2"/>
      <c r="BE418" s="2"/>
      <c r="BF418" s="97"/>
      <c r="BG418" s="177"/>
      <c r="BH418" s="177"/>
      <c r="BI418" s="177"/>
      <c r="BJ418" s="37"/>
      <c r="BK418" s="37"/>
      <c r="BL418" s="37"/>
      <c r="BM418" s="37"/>
      <c r="BN418" s="37"/>
      <c r="BO418" s="37"/>
      <c r="BP418" s="37"/>
      <c r="BQ418" s="37"/>
      <c r="BR418" s="4"/>
      <c r="BS418" s="4"/>
      <c r="BT418" s="4"/>
      <c r="BU418" s="4"/>
      <c r="BV418" s="37"/>
      <c r="BW418" s="4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5"/>
      <c r="CK418" s="2"/>
      <c r="CL418" s="2"/>
    </row>
    <row r="419" spans="1:90" ht="12.75" customHeight="1">
      <c r="A419" s="1"/>
      <c r="B419" s="1"/>
      <c r="C419" s="1"/>
      <c r="D419" s="2"/>
      <c r="E419" s="185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3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177"/>
      <c r="AF419" s="177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4"/>
      <c r="BA419" s="2"/>
      <c r="BB419" s="2"/>
      <c r="BC419" s="2"/>
      <c r="BD419" s="2"/>
      <c r="BE419" s="2"/>
      <c r="BF419" s="97"/>
      <c r="BG419" s="177"/>
      <c r="BH419" s="177"/>
      <c r="BI419" s="177"/>
      <c r="BJ419" s="37"/>
      <c r="BK419" s="37"/>
      <c r="BL419" s="37"/>
      <c r="BM419" s="37"/>
      <c r="BN419" s="37"/>
      <c r="BO419" s="37"/>
      <c r="BP419" s="37"/>
      <c r="BQ419" s="37"/>
      <c r="BR419" s="4"/>
      <c r="BS419" s="4"/>
      <c r="BT419" s="4"/>
      <c r="BU419" s="4"/>
      <c r="BV419" s="37"/>
      <c r="BW419" s="4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5"/>
      <c r="CK419" s="2"/>
      <c r="CL419" s="2"/>
    </row>
    <row r="420" spans="1:90" ht="12.75" customHeight="1">
      <c r="A420" s="1"/>
      <c r="B420" s="1"/>
      <c r="C420" s="1"/>
      <c r="D420" s="2"/>
      <c r="E420" s="185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3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177"/>
      <c r="AF420" s="177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4"/>
      <c r="BA420" s="2"/>
      <c r="BB420" s="2"/>
      <c r="BC420" s="2"/>
      <c r="BD420" s="2"/>
      <c r="BE420" s="2"/>
      <c r="BF420" s="97"/>
      <c r="BG420" s="177"/>
      <c r="BH420" s="177"/>
      <c r="BI420" s="177"/>
      <c r="BJ420" s="37"/>
      <c r="BK420" s="37"/>
      <c r="BL420" s="37"/>
      <c r="BM420" s="37"/>
      <c r="BN420" s="37"/>
      <c r="BO420" s="37"/>
      <c r="BP420" s="37"/>
      <c r="BQ420" s="37"/>
      <c r="BR420" s="4"/>
      <c r="BS420" s="4"/>
      <c r="BT420" s="4"/>
      <c r="BU420" s="4"/>
      <c r="BV420" s="37"/>
      <c r="BW420" s="4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5"/>
      <c r="CK420" s="2"/>
      <c r="CL420" s="2"/>
    </row>
    <row r="421" spans="1:90" ht="12.75" customHeight="1">
      <c r="A421" s="1"/>
      <c r="B421" s="1"/>
      <c r="C421" s="1"/>
      <c r="D421" s="2"/>
      <c r="E421" s="185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3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177"/>
      <c r="AF421" s="177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4"/>
      <c r="BA421" s="2"/>
      <c r="BB421" s="2"/>
      <c r="BC421" s="2"/>
      <c r="BD421" s="2"/>
      <c r="BE421" s="2"/>
      <c r="BF421" s="97"/>
      <c r="BG421" s="177"/>
      <c r="BH421" s="177"/>
      <c r="BI421" s="177"/>
      <c r="BJ421" s="37"/>
      <c r="BK421" s="37"/>
      <c r="BL421" s="37"/>
      <c r="BM421" s="37"/>
      <c r="BN421" s="37"/>
      <c r="BO421" s="37"/>
      <c r="BP421" s="37"/>
      <c r="BQ421" s="37"/>
      <c r="BR421" s="4"/>
      <c r="BS421" s="4"/>
      <c r="BT421" s="4"/>
      <c r="BU421" s="4"/>
      <c r="BV421" s="37"/>
      <c r="BW421" s="4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5"/>
      <c r="CK421" s="2"/>
      <c r="CL421" s="2"/>
    </row>
    <row r="422" spans="1:90" ht="12.75" customHeight="1">
      <c r="A422" s="1"/>
      <c r="B422" s="1"/>
      <c r="C422" s="1"/>
      <c r="D422" s="2"/>
      <c r="E422" s="185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3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177"/>
      <c r="AF422" s="177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4"/>
      <c r="BA422" s="2"/>
      <c r="BB422" s="2"/>
      <c r="BC422" s="2"/>
      <c r="BD422" s="2"/>
      <c r="BE422" s="2"/>
      <c r="BF422" s="97"/>
      <c r="BG422" s="177"/>
      <c r="BH422" s="177"/>
      <c r="BI422" s="177"/>
      <c r="BJ422" s="37"/>
      <c r="BK422" s="37"/>
      <c r="BL422" s="37"/>
      <c r="BM422" s="37"/>
      <c r="BN422" s="37"/>
      <c r="BO422" s="37"/>
      <c r="BP422" s="37"/>
      <c r="BQ422" s="37"/>
      <c r="BR422" s="4"/>
      <c r="BS422" s="4"/>
      <c r="BT422" s="4"/>
      <c r="BU422" s="4"/>
      <c r="BV422" s="37"/>
      <c r="BW422" s="4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5"/>
      <c r="CK422" s="2"/>
      <c r="CL422" s="2"/>
    </row>
    <row r="423" spans="1:90" ht="12.75" customHeight="1">
      <c r="A423" s="1"/>
      <c r="B423" s="1"/>
      <c r="C423" s="1"/>
      <c r="D423" s="2"/>
      <c r="E423" s="185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3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177"/>
      <c r="AF423" s="177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4"/>
      <c r="BA423" s="2"/>
      <c r="BB423" s="2"/>
      <c r="BC423" s="2"/>
      <c r="BD423" s="2"/>
      <c r="BE423" s="2"/>
      <c r="BF423" s="97"/>
      <c r="BG423" s="177"/>
      <c r="BH423" s="177"/>
      <c r="BI423" s="177"/>
      <c r="BJ423" s="37"/>
      <c r="BK423" s="37"/>
      <c r="BL423" s="37"/>
      <c r="BM423" s="37"/>
      <c r="BN423" s="37"/>
      <c r="BO423" s="37"/>
      <c r="BP423" s="37"/>
      <c r="BQ423" s="37"/>
      <c r="BR423" s="4"/>
      <c r="BS423" s="4"/>
      <c r="BT423" s="4"/>
      <c r="BU423" s="4"/>
      <c r="BV423" s="37"/>
      <c r="BW423" s="4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5"/>
      <c r="CK423" s="2"/>
      <c r="CL423" s="2"/>
    </row>
    <row r="424" spans="1:90" ht="12.75" customHeight="1">
      <c r="A424" s="1"/>
      <c r="B424" s="1"/>
      <c r="C424" s="1"/>
      <c r="D424" s="2"/>
      <c r="E424" s="185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3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177"/>
      <c r="AF424" s="177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4"/>
      <c r="BA424" s="2"/>
      <c r="BB424" s="2"/>
      <c r="BC424" s="2"/>
      <c r="BD424" s="2"/>
      <c r="BE424" s="2"/>
      <c r="BF424" s="97"/>
      <c r="BG424" s="177"/>
      <c r="BH424" s="177"/>
      <c r="BI424" s="177"/>
      <c r="BJ424" s="37"/>
      <c r="BK424" s="37"/>
      <c r="BL424" s="37"/>
      <c r="BM424" s="37"/>
      <c r="BN424" s="37"/>
      <c r="BO424" s="37"/>
      <c r="BP424" s="37"/>
      <c r="BQ424" s="37"/>
      <c r="BR424" s="4"/>
      <c r="BS424" s="4"/>
      <c r="BT424" s="4"/>
      <c r="BU424" s="4"/>
      <c r="BV424" s="37"/>
      <c r="BW424" s="4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5"/>
      <c r="CK424" s="2"/>
      <c r="CL424" s="2"/>
    </row>
    <row r="425" spans="1:90" ht="12.75" customHeight="1">
      <c r="A425" s="1"/>
      <c r="B425" s="1"/>
      <c r="C425" s="1"/>
      <c r="D425" s="2"/>
      <c r="E425" s="185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3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177"/>
      <c r="AF425" s="177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4"/>
      <c r="BA425" s="2"/>
      <c r="BB425" s="2"/>
      <c r="BC425" s="2"/>
      <c r="BD425" s="2"/>
      <c r="BE425" s="2"/>
      <c r="BF425" s="97"/>
      <c r="BG425" s="177"/>
      <c r="BH425" s="177"/>
      <c r="BI425" s="177"/>
      <c r="BJ425" s="37"/>
      <c r="BK425" s="37"/>
      <c r="BL425" s="37"/>
      <c r="BM425" s="37"/>
      <c r="BN425" s="37"/>
      <c r="BO425" s="37"/>
      <c r="BP425" s="37"/>
      <c r="BQ425" s="37"/>
      <c r="BR425" s="4"/>
      <c r="BS425" s="4"/>
      <c r="BT425" s="4"/>
      <c r="BU425" s="4"/>
      <c r="BV425" s="37"/>
      <c r="BW425" s="4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5"/>
      <c r="CK425" s="2"/>
      <c r="CL425" s="2"/>
    </row>
    <row r="426" spans="1:90" ht="12.75" customHeight="1">
      <c r="A426" s="1"/>
      <c r="B426" s="1"/>
      <c r="C426" s="1"/>
      <c r="D426" s="2"/>
      <c r="E426" s="185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3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177"/>
      <c r="AF426" s="177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4"/>
      <c r="BA426" s="2"/>
      <c r="BB426" s="2"/>
      <c r="BC426" s="2"/>
      <c r="BD426" s="2"/>
      <c r="BE426" s="2"/>
      <c r="BF426" s="97"/>
      <c r="BG426" s="177"/>
      <c r="BH426" s="177"/>
      <c r="BI426" s="177"/>
      <c r="BJ426" s="37"/>
      <c r="BK426" s="37"/>
      <c r="BL426" s="37"/>
      <c r="BM426" s="37"/>
      <c r="BN426" s="37"/>
      <c r="BO426" s="37"/>
      <c r="BP426" s="37"/>
      <c r="BQ426" s="37"/>
      <c r="BR426" s="4"/>
      <c r="BS426" s="4"/>
      <c r="BT426" s="4"/>
      <c r="BU426" s="4"/>
      <c r="BV426" s="37"/>
      <c r="BW426" s="4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5"/>
      <c r="CK426" s="2"/>
      <c r="CL426" s="2"/>
    </row>
    <row r="427" spans="1:90" ht="12.75" customHeight="1">
      <c r="A427" s="1"/>
      <c r="B427" s="1"/>
      <c r="C427" s="1"/>
      <c r="D427" s="2"/>
      <c r="E427" s="185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3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177"/>
      <c r="AF427" s="177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4"/>
      <c r="BA427" s="2"/>
      <c r="BB427" s="2"/>
      <c r="BC427" s="2"/>
      <c r="BD427" s="2"/>
      <c r="BE427" s="2"/>
      <c r="BF427" s="97"/>
      <c r="BG427" s="177"/>
      <c r="BH427" s="177"/>
      <c r="BI427" s="177"/>
      <c r="BJ427" s="37"/>
      <c r="BK427" s="37"/>
      <c r="BL427" s="37"/>
      <c r="BM427" s="37"/>
      <c r="BN427" s="37"/>
      <c r="BO427" s="37"/>
      <c r="BP427" s="37"/>
      <c r="BQ427" s="37"/>
      <c r="BR427" s="4"/>
      <c r="BS427" s="4"/>
      <c r="BT427" s="4"/>
      <c r="BU427" s="4"/>
      <c r="BV427" s="37"/>
      <c r="BW427" s="4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5"/>
      <c r="CK427" s="2"/>
      <c r="CL427" s="2"/>
    </row>
    <row r="428" spans="1:90" ht="12.75" customHeight="1">
      <c r="A428" s="1"/>
      <c r="B428" s="1"/>
      <c r="C428" s="1"/>
      <c r="D428" s="2"/>
      <c r="E428" s="185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3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177"/>
      <c r="AF428" s="177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4"/>
      <c r="BA428" s="2"/>
      <c r="BB428" s="2"/>
      <c r="BC428" s="2"/>
      <c r="BD428" s="2"/>
      <c r="BE428" s="2"/>
      <c r="BF428" s="97"/>
      <c r="BG428" s="177"/>
      <c r="BH428" s="177"/>
      <c r="BI428" s="177"/>
      <c r="BJ428" s="37"/>
      <c r="BK428" s="37"/>
      <c r="BL428" s="37"/>
      <c r="BM428" s="37"/>
      <c r="BN428" s="37"/>
      <c r="BO428" s="37"/>
      <c r="BP428" s="37"/>
      <c r="BQ428" s="37"/>
      <c r="BR428" s="4"/>
      <c r="BS428" s="4"/>
      <c r="BT428" s="4"/>
      <c r="BU428" s="4"/>
      <c r="BV428" s="37"/>
      <c r="BW428" s="4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5"/>
      <c r="CK428" s="2"/>
      <c r="CL428" s="2"/>
    </row>
    <row r="429" spans="1:90" ht="12.75" customHeight="1">
      <c r="A429" s="1"/>
      <c r="B429" s="1"/>
      <c r="C429" s="1"/>
      <c r="D429" s="2"/>
      <c r="E429" s="185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3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177"/>
      <c r="AF429" s="177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4"/>
      <c r="BA429" s="2"/>
      <c r="BB429" s="2"/>
      <c r="BC429" s="2"/>
      <c r="BD429" s="2"/>
      <c r="BE429" s="2"/>
      <c r="BF429" s="97"/>
      <c r="BG429" s="177"/>
      <c r="BH429" s="177"/>
      <c r="BI429" s="177"/>
      <c r="BJ429" s="37"/>
      <c r="BK429" s="37"/>
      <c r="BL429" s="37"/>
      <c r="BM429" s="37"/>
      <c r="BN429" s="37"/>
      <c r="BO429" s="37"/>
      <c r="BP429" s="37"/>
      <c r="BQ429" s="37"/>
      <c r="BR429" s="4"/>
      <c r="BS429" s="4"/>
      <c r="BT429" s="4"/>
      <c r="BU429" s="4"/>
      <c r="BV429" s="37"/>
      <c r="BW429" s="4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5"/>
      <c r="CK429" s="2"/>
      <c r="CL429" s="2"/>
    </row>
    <row r="430" spans="1:90" ht="12.75" customHeight="1">
      <c r="A430" s="1"/>
      <c r="B430" s="1"/>
      <c r="C430" s="1"/>
      <c r="D430" s="2"/>
      <c r="E430" s="185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3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177"/>
      <c r="AF430" s="177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4"/>
      <c r="BA430" s="2"/>
      <c r="BB430" s="2"/>
      <c r="BC430" s="2"/>
      <c r="BD430" s="2"/>
      <c r="BE430" s="2"/>
      <c r="BF430" s="97"/>
      <c r="BG430" s="177"/>
      <c r="BH430" s="177"/>
      <c r="BI430" s="177"/>
      <c r="BJ430" s="37"/>
      <c r="BK430" s="37"/>
      <c r="BL430" s="37"/>
      <c r="BM430" s="37"/>
      <c r="BN430" s="37"/>
      <c r="BO430" s="37"/>
      <c r="BP430" s="37"/>
      <c r="BQ430" s="37"/>
      <c r="BR430" s="4"/>
      <c r="BS430" s="4"/>
      <c r="BT430" s="4"/>
      <c r="BU430" s="4"/>
      <c r="BV430" s="37"/>
      <c r="BW430" s="4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5"/>
      <c r="CK430" s="2"/>
      <c r="CL430" s="2"/>
    </row>
    <row r="431" spans="1:90" ht="12.75" customHeight="1">
      <c r="A431" s="1"/>
      <c r="B431" s="1"/>
      <c r="C431" s="1"/>
      <c r="D431" s="2"/>
      <c r="E431" s="185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3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177"/>
      <c r="AF431" s="177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4"/>
      <c r="BA431" s="2"/>
      <c r="BB431" s="2"/>
      <c r="BC431" s="2"/>
      <c r="BD431" s="2"/>
      <c r="BE431" s="2"/>
      <c r="BF431" s="97"/>
      <c r="BG431" s="177"/>
      <c r="BH431" s="177"/>
      <c r="BI431" s="177"/>
      <c r="BJ431" s="37"/>
      <c r="BK431" s="37"/>
      <c r="BL431" s="37"/>
      <c r="BM431" s="37"/>
      <c r="BN431" s="37"/>
      <c r="BO431" s="37"/>
      <c r="BP431" s="37"/>
      <c r="BQ431" s="37"/>
      <c r="BR431" s="4"/>
      <c r="BS431" s="4"/>
      <c r="BT431" s="4"/>
      <c r="BU431" s="4"/>
      <c r="BV431" s="37"/>
      <c r="BW431" s="4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5"/>
      <c r="CK431" s="2"/>
      <c r="CL431" s="2"/>
    </row>
    <row r="432" spans="1:90" ht="12.75" customHeight="1">
      <c r="A432" s="1"/>
      <c r="B432" s="1"/>
      <c r="C432" s="1"/>
      <c r="D432" s="2"/>
      <c r="E432" s="185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3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177"/>
      <c r="AF432" s="177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4"/>
      <c r="BA432" s="2"/>
      <c r="BB432" s="2"/>
      <c r="BC432" s="2"/>
      <c r="BD432" s="2"/>
      <c r="BE432" s="2"/>
      <c r="BF432" s="97"/>
      <c r="BG432" s="177"/>
      <c r="BH432" s="177"/>
      <c r="BI432" s="177"/>
      <c r="BJ432" s="37"/>
      <c r="BK432" s="37"/>
      <c r="BL432" s="37"/>
      <c r="BM432" s="37"/>
      <c r="BN432" s="37"/>
      <c r="BO432" s="37"/>
      <c r="BP432" s="37"/>
      <c r="BQ432" s="37"/>
      <c r="BR432" s="4"/>
      <c r="BS432" s="4"/>
      <c r="BT432" s="4"/>
      <c r="BU432" s="4"/>
      <c r="BV432" s="37"/>
      <c r="BW432" s="4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5"/>
      <c r="CK432" s="2"/>
      <c r="CL432" s="2"/>
    </row>
    <row r="433" spans="1:90" ht="12.75" customHeight="1">
      <c r="A433" s="1"/>
      <c r="B433" s="1"/>
      <c r="C433" s="1"/>
      <c r="D433" s="2"/>
      <c r="E433" s="185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3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177"/>
      <c r="AF433" s="177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4"/>
      <c r="BA433" s="2"/>
      <c r="BB433" s="2"/>
      <c r="BC433" s="2"/>
      <c r="BD433" s="2"/>
      <c r="BE433" s="2"/>
      <c r="BF433" s="97"/>
      <c r="BG433" s="177"/>
      <c r="BH433" s="177"/>
      <c r="BI433" s="177"/>
      <c r="BJ433" s="37"/>
      <c r="BK433" s="37"/>
      <c r="BL433" s="37"/>
      <c r="BM433" s="37"/>
      <c r="BN433" s="37"/>
      <c r="BO433" s="37"/>
      <c r="BP433" s="37"/>
      <c r="BQ433" s="37"/>
      <c r="BR433" s="4"/>
      <c r="BS433" s="4"/>
      <c r="BT433" s="4"/>
      <c r="BU433" s="4"/>
      <c r="BV433" s="37"/>
      <c r="BW433" s="4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5"/>
      <c r="CK433" s="2"/>
      <c r="CL433" s="2"/>
    </row>
    <row r="434" spans="1:90" ht="12.75" customHeight="1">
      <c r="A434" s="1"/>
      <c r="B434" s="1"/>
      <c r="C434" s="1"/>
      <c r="D434" s="2"/>
      <c r="E434" s="185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3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177"/>
      <c r="AF434" s="177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4"/>
      <c r="BA434" s="2"/>
      <c r="BB434" s="2"/>
      <c r="BC434" s="2"/>
      <c r="BD434" s="2"/>
      <c r="BE434" s="2"/>
      <c r="BF434" s="97"/>
      <c r="BG434" s="177"/>
      <c r="BH434" s="177"/>
      <c r="BI434" s="177"/>
      <c r="BJ434" s="37"/>
      <c r="BK434" s="37"/>
      <c r="BL434" s="37"/>
      <c r="BM434" s="37"/>
      <c r="BN434" s="37"/>
      <c r="BO434" s="37"/>
      <c r="BP434" s="37"/>
      <c r="BQ434" s="37"/>
      <c r="BR434" s="4"/>
      <c r="BS434" s="4"/>
      <c r="BT434" s="4"/>
      <c r="BU434" s="4"/>
      <c r="BV434" s="37"/>
      <c r="BW434" s="4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5"/>
      <c r="CK434" s="2"/>
      <c r="CL434" s="2"/>
    </row>
    <row r="435" spans="1:90" ht="12.75" customHeight="1">
      <c r="A435" s="1"/>
      <c r="B435" s="1"/>
      <c r="C435" s="1"/>
      <c r="D435" s="2"/>
      <c r="E435" s="185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3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177"/>
      <c r="AF435" s="177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4"/>
      <c r="BA435" s="2"/>
      <c r="BB435" s="2"/>
      <c r="BC435" s="2"/>
      <c r="BD435" s="2"/>
      <c r="BE435" s="2"/>
      <c r="BF435" s="97"/>
      <c r="BG435" s="177"/>
      <c r="BH435" s="177"/>
      <c r="BI435" s="177"/>
      <c r="BJ435" s="37"/>
      <c r="BK435" s="37"/>
      <c r="BL435" s="37"/>
      <c r="BM435" s="37"/>
      <c r="BN435" s="37"/>
      <c r="BO435" s="37"/>
      <c r="BP435" s="37"/>
      <c r="BQ435" s="37"/>
      <c r="BR435" s="4"/>
      <c r="BS435" s="4"/>
      <c r="BT435" s="4"/>
      <c r="BU435" s="4"/>
      <c r="BV435" s="37"/>
      <c r="BW435" s="4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5"/>
      <c r="CK435" s="2"/>
      <c r="CL435" s="2"/>
    </row>
    <row r="436" spans="1:90" ht="12.75" customHeight="1">
      <c r="A436" s="1"/>
      <c r="B436" s="1"/>
      <c r="C436" s="1"/>
      <c r="D436" s="2"/>
      <c r="E436" s="185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3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177"/>
      <c r="AF436" s="177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4"/>
      <c r="BA436" s="2"/>
      <c r="BB436" s="2"/>
      <c r="BC436" s="2"/>
      <c r="BD436" s="2"/>
      <c r="BE436" s="2"/>
      <c r="BF436" s="97"/>
      <c r="BG436" s="177"/>
      <c r="BH436" s="177"/>
      <c r="BI436" s="177"/>
      <c r="BJ436" s="37"/>
      <c r="BK436" s="37"/>
      <c r="BL436" s="37"/>
      <c r="BM436" s="37"/>
      <c r="BN436" s="37"/>
      <c r="BO436" s="37"/>
      <c r="BP436" s="37"/>
      <c r="BQ436" s="37"/>
      <c r="BR436" s="4"/>
      <c r="BS436" s="4"/>
      <c r="BT436" s="4"/>
      <c r="BU436" s="4"/>
      <c r="BV436" s="37"/>
      <c r="BW436" s="4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5"/>
      <c r="CK436" s="2"/>
      <c r="CL436" s="2"/>
    </row>
    <row r="437" spans="1:90" ht="12.75" customHeight="1">
      <c r="A437" s="1"/>
      <c r="B437" s="1"/>
      <c r="C437" s="1"/>
      <c r="D437" s="2"/>
      <c r="E437" s="185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3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177"/>
      <c r="AF437" s="177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4"/>
      <c r="BA437" s="2"/>
      <c r="BB437" s="2"/>
      <c r="BC437" s="2"/>
      <c r="BD437" s="2"/>
      <c r="BE437" s="2"/>
      <c r="BF437" s="97"/>
      <c r="BG437" s="177"/>
      <c r="BH437" s="177"/>
      <c r="BI437" s="177"/>
      <c r="BJ437" s="37"/>
      <c r="BK437" s="37"/>
      <c r="BL437" s="37"/>
      <c r="BM437" s="37"/>
      <c r="BN437" s="37"/>
      <c r="BO437" s="37"/>
      <c r="BP437" s="37"/>
      <c r="BQ437" s="37"/>
      <c r="BR437" s="4"/>
      <c r="BS437" s="4"/>
      <c r="BT437" s="4"/>
      <c r="BU437" s="4"/>
      <c r="BV437" s="37"/>
      <c r="BW437" s="4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5"/>
      <c r="CK437" s="2"/>
      <c r="CL437" s="2"/>
    </row>
    <row r="438" spans="1:90" ht="12.75" customHeight="1">
      <c r="A438" s="1"/>
      <c r="B438" s="1"/>
      <c r="C438" s="1"/>
      <c r="D438" s="2"/>
      <c r="E438" s="185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3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177"/>
      <c r="AF438" s="177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4"/>
      <c r="BA438" s="2"/>
      <c r="BB438" s="2"/>
      <c r="BC438" s="2"/>
      <c r="BD438" s="2"/>
      <c r="BE438" s="2"/>
      <c r="BF438" s="97"/>
      <c r="BG438" s="177"/>
      <c r="BH438" s="177"/>
      <c r="BI438" s="177"/>
      <c r="BJ438" s="37"/>
      <c r="BK438" s="37"/>
      <c r="BL438" s="37"/>
      <c r="BM438" s="37"/>
      <c r="BN438" s="37"/>
      <c r="BO438" s="37"/>
      <c r="BP438" s="37"/>
      <c r="BQ438" s="37"/>
      <c r="BR438" s="4"/>
      <c r="BS438" s="4"/>
      <c r="BT438" s="4"/>
      <c r="BU438" s="4"/>
      <c r="BV438" s="37"/>
      <c r="BW438" s="4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5"/>
      <c r="CK438" s="2"/>
      <c r="CL438" s="2"/>
    </row>
    <row r="439" spans="1:90" ht="12.75" customHeight="1">
      <c r="A439" s="1"/>
      <c r="B439" s="1"/>
      <c r="C439" s="1"/>
      <c r="D439" s="2"/>
      <c r="E439" s="185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3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177"/>
      <c r="AF439" s="177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4"/>
      <c r="BA439" s="2"/>
      <c r="BB439" s="2"/>
      <c r="BC439" s="2"/>
      <c r="BD439" s="2"/>
      <c r="BE439" s="2"/>
      <c r="BF439" s="97"/>
      <c r="BG439" s="177"/>
      <c r="BH439" s="177"/>
      <c r="BI439" s="177"/>
      <c r="BJ439" s="37"/>
      <c r="BK439" s="37"/>
      <c r="BL439" s="37"/>
      <c r="BM439" s="37"/>
      <c r="BN439" s="37"/>
      <c r="BO439" s="37"/>
      <c r="BP439" s="37"/>
      <c r="BQ439" s="37"/>
      <c r="BR439" s="4"/>
      <c r="BS439" s="4"/>
      <c r="BT439" s="4"/>
      <c r="BU439" s="4"/>
      <c r="BV439" s="37"/>
      <c r="BW439" s="4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5"/>
      <c r="CK439" s="2"/>
      <c r="CL439" s="2"/>
    </row>
    <row r="440" spans="1:90" ht="12.75" customHeight="1">
      <c r="A440" s="1"/>
      <c r="B440" s="1"/>
      <c r="C440" s="1"/>
      <c r="D440" s="2"/>
      <c r="E440" s="185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3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177"/>
      <c r="AF440" s="177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4"/>
      <c r="BA440" s="2"/>
      <c r="BB440" s="2"/>
      <c r="BC440" s="2"/>
      <c r="BD440" s="2"/>
      <c r="BE440" s="2"/>
      <c r="BF440" s="97"/>
      <c r="BG440" s="177"/>
      <c r="BH440" s="177"/>
      <c r="BI440" s="177"/>
      <c r="BJ440" s="37"/>
      <c r="BK440" s="37"/>
      <c r="BL440" s="37"/>
      <c r="BM440" s="37"/>
      <c r="BN440" s="37"/>
      <c r="BO440" s="37"/>
      <c r="BP440" s="37"/>
      <c r="BQ440" s="37"/>
      <c r="BR440" s="4"/>
      <c r="BS440" s="4"/>
      <c r="BT440" s="4"/>
      <c r="BU440" s="4"/>
      <c r="BV440" s="37"/>
      <c r="BW440" s="4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5"/>
      <c r="CK440" s="2"/>
      <c r="CL440" s="2"/>
    </row>
    <row r="441" spans="1:90" ht="12.75" customHeight="1">
      <c r="A441" s="1"/>
      <c r="B441" s="1"/>
      <c r="C441" s="1"/>
      <c r="D441" s="2"/>
      <c r="E441" s="185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3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177"/>
      <c r="AF441" s="177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4"/>
      <c r="BA441" s="2"/>
      <c r="BB441" s="2"/>
      <c r="BC441" s="2"/>
      <c r="BD441" s="2"/>
      <c r="BE441" s="2"/>
      <c r="BF441" s="97"/>
      <c r="BG441" s="177"/>
      <c r="BH441" s="177"/>
      <c r="BI441" s="177"/>
      <c r="BJ441" s="37"/>
      <c r="BK441" s="37"/>
      <c r="BL441" s="37"/>
      <c r="BM441" s="37"/>
      <c r="BN441" s="37"/>
      <c r="BO441" s="37"/>
      <c r="BP441" s="37"/>
      <c r="BQ441" s="37"/>
      <c r="BR441" s="4"/>
      <c r="BS441" s="4"/>
      <c r="BT441" s="4"/>
      <c r="BU441" s="4"/>
      <c r="BV441" s="37"/>
      <c r="BW441" s="4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5"/>
      <c r="CK441" s="2"/>
      <c r="CL441" s="2"/>
    </row>
    <row r="442" spans="1:90" ht="12.75" customHeight="1">
      <c r="A442" s="1"/>
      <c r="B442" s="1"/>
      <c r="C442" s="1"/>
      <c r="D442" s="2"/>
      <c r="E442" s="185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3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177"/>
      <c r="AF442" s="177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4"/>
      <c r="BA442" s="2"/>
      <c r="BB442" s="2"/>
      <c r="BC442" s="2"/>
      <c r="BD442" s="2"/>
      <c r="BE442" s="2"/>
      <c r="BF442" s="97"/>
      <c r="BG442" s="177"/>
      <c r="BH442" s="177"/>
      <c r="BI442" s="177"/>
      <c r="BJ442" s="37"/>
      <c r="BK442" s="37"/>
      <c r="BL442" s="37"/>
      <c r="BM442" s="37"/>
      <c r="BN442" s="37"/>
      <c r="BO442" s="37"/>
      <c r="BP442" s="37"/>
      <c r="BQ442" s="37"/>
      <c r="BR442" s="4"/>
      <c r="BS442" s="4"/>
      <c r="BT442" s="4"/>
      <c r="BU442" s="4"/>
      <c r="BV442" s="37"/>
      <c r="BW442" s="4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5"/>
      <c r="CK442" s="2"/>
      <c r="CL442" s="2"/>
    </row>
    <row r="443" spans="1:90" ht="12.75" customHeight="1">
      <c r="A443" s="1"/>
      <c r="B443" s="1"/>
      <c r="C443" s="1"/>
      <c r="D443" s="2"/>
      <c r="E443" s="185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3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177"/>
      <c r="AF443" s="177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4"/>
      <c r="BA443" s="2"/>
      <c r="BB443" s="2"/>
      <c r="BC443" s="2"/>
      <c r="BD443" s="2"/>
      <c r="BE443" s="2"/>
      <c r="BF443" s="97"/>
      <c r="BG443" s="177"/>
      <c r="BH443" s="177"/>
      <c r="BI443" s="177"/>
      <c r="BJ443" s="37"/>
      <c r="BK443" s="37"/>
      <c r="BL443" s="37"/>
      <c r="BM443" s="37"/>
      <c r="BN443" s="37"/>
      <c r="BO443" s="37"/>
      <c r="BP443" s="37"/>
      <c r="BQ443" s="37"/>
      <c r="BR443" s="4"/>
      <c r="BS443" s="4"/>
      <c r="BT443" s="4"/>
      <c r="BU443" s="4"/>
      <c r="BV443" s="37"/>
      <c r="BW443" s="4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5"/>
      <c r="CK443" s="2"/>
      <c r="CL443" s="2"/>
    </row>
    <row r="444" spans="1:90" ht="12.75" customHeight="1">
      <c r="A444" s="1"/>
      <c r="B444" s="1"/>
      <c r="C444" s="1"/>
      <c r="D444" s="2"/>
      <c r="E444" s="185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3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177"/>
      <c r="AF444" s="177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4"/>
      <c r="BA444" s="2"/>
      <c r="BB444" s="2"/>
      <c r="BC444" s="2"/>
      <c r="BD444" s="2"/>
      <c r="BE444" s="2"/>
      <c r="BF444" s="97"/>
      <c r="BG444" s="177"/>
      <c r="BH444" s="177"/>
      <c r="BI444" s="177"/>
      <c r="BJ444" s="37"/>
      <c r="BK444" s="37"/>
      <c r="BL444" s="37"/>
      <c r="BM444" s="37"/>
      <c r="BN444" s="37"/>
      <c r="BO444" s="37"/>
      <c r="BP444" s="37"/>
      <c r="BQ444" s="37"/>
      <c r="BR444" s="4"/>
      <c r="BS444" s="4"/>
      <c r="BT444" s="4"/>
      <c r="BU444" s="4"/>
      <c r="BV444" s="37"/>
      <c r="BW444" s="4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5"/>
      <c r="CK444" s="2"/>
      <c r="CL444" s="2"/>
    </row>
    <row r="445" spans="1:90" ht="12.75" customHeight="1">
      <c r="A445" s="1"/>
      <c r="B445" s="1"/>
      <c r="C445" s="1"/>
      <c r="D445" s="2"/>
      <c r="E445" s="185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3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177"/>
      <c r="AF445" s="177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4"/>
      <c r="BA445" s="2"/>
      <c r="BB445" s="2"/>
      <c r="BC445" s="2"/>
      <c r="BD445" s="2"/>
      <c r="BE445" s="2"/>
      <c r="BF445" s="97"/>
      <c r="BG445" s="177"/>
      <c r="BH445" s="177"/>
      <c r="BI445" s="177"/>
      <c r="BJ445" s="37"/>
      <c r="BK445" s="37"/>
      <c r="BL445" s="37"/>
      <c r="BM445" s="37"/>
      <c r="BN445" s="37"/>
      <c r="BO445" s="37"/>
      <c r="BP445" s="37"/>
      <c r="BQ445" s="37"/>
      <c r="BR445" s="4"/>
      <c r="BS445" s="4"/>
      <c r="BT445" s="4"/>
      <c r="BU445" s="4"/>
      <c r="BV445" s="37"/>
      <c r="BW445" s="4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5"/>
      <c r="CK445" s="2"/>
      <c r="CL445" s="2"/>
    </row>
    <row r="446" spans="1:90" ht="12.75" customHeight="1">
      <c r="A446" s="1"/>
      <c r="B446" s="1"/>
      <c r="C446" s="1"/>
      <c r="D446" s="2"/>
      <c r="E446" s="185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3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177"/>
      <c r="AF446" s="177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4"/>
      <c r="BA446" s="2"/>
      <c r="BB446" s="2"/>
      <c r="BC446" s="2"/>
      <c r="BD446" s="2"/>
      <c r="BE446" s="2"/>
      <c r="BF446" s="97"/>
      <c r="BG446" s="177"/>
      <c r="BH446" s="177"/>
      <c r="BI446" s="177"/>
      <c r="BJ446" s="37"/>
      <c r="BK446" s="37"/>
      <c r="BL446" s="37"/>
      <c r="BM446" s="37"/>
      <c r="BN446" s="37"/>
      <c r="BO446" s="37"/>
      <c r="BP446" s="37"/>
      <c r="BQ446" s="37"/>
      <c r="BR446" s="4"/>
      <c r="BS446" s="4"/>
      <c r="BT446" s="4"/>
      <c r="BU446" s="4"/>
      <c r="BV446" s="37"/>
      <c r="BW446" s="4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5"/>
      <c r="CK446" s="2"/>
      <c r="CL446" s="2"/>
    </row>
    <row r="447" spans="1:90" ht="12.75" customHeight="1">
      <c r="A447" s="1"/>
      <c r="B447" s="1"/>
      <c r="C447" s="1"/>
      <c r="D447" s="2"/>
      <c r="E447" s="185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3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177"/>
      <c r="AF447" s="177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4"/>
      <c r="BA447" s="2"/>
      <c r="BB447" s="2"/>
      <c r="BC447" s="2"/>
      <c r="BD447" s="2"/>
      <c r="BE447" s="2"/>
      <c r="BF447" s="97"/>
      <c r="BG447" s="177"/>
      <c r="BH447" s="177"/>
      <c r="BI447" s="177"/>
      <c r="BJ447" s="37"/>
      <c r="BK447" s="37"/>
      <c r="BL447" s="37"/>
      <c r="BM447" s="37"/>
      <c r="BN447" s="37"/>
      <c r="BO447" s="37"/>
      <c r="BP447" s="37"/>
      <c r="BQ447" s="37"/>
      <c r="BR447" s="4"/>
      <c r="BS447" s="4"/>
      <c r="BT447" s="4"/>
      <c r="BU447" s="4"/>
      <c r="BV447" s="37"/>
      <c r="BW447" s="4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5"/>
      <c r="CK447" s="2"/>
      <c r="CL447" s="2"/>
    </row>
    <row r="448" spans="1:90" ht="12.75" customHeight="1">
      <c r="A448" s="1"/>
      <c r="B448" s="1"/>
      <c r="C448" s="1"/>
      <c r="D448" s="2"/>
      <c r="E448" s="185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3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177"/>
      <c r="AF448" s="177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4"/>
      <c r="BA448" s="2"/>
      <c r="BB448" s="2"/>
      <c r="BC448" s="2"/>
      <c r="BD448" s="2"/>
      <c r="BE448" s="2"/>
      <c r="BF448" s="97"/>
      <c r="BG448" s="177"/>
      <c r="BH448" s="177"/>
      <c r="BI448" s="177"/>
      <c r="BJ448" s="37"/>
      <c r="BK448" s="37"/>
      <c r="BL448" s="37"/>
      <c r="BM448" s="37"/>
      <c r="BN448" s="37"/>
      <c r="BO448" s="37"/>
      <c r="BP448" s="37"/>
      <c r="BQ448" s="37"/>
      <c r="BR448" s="4"/>
      <c r="BS448" s="4"/>
      <c r="BT448" s="4"/>
      <c r="BU448" s="4"/>
      <c r="BV448" s="37"/>
      <c r="BW448" s="4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5"/>
      <c r="CK448" s="2"/>
      <c r="CL448" s="2"/>
    </row>
    <row r="449" spans="1:90" ht="12.75" customHeight="1">
      <c r="A449" s="1"/>
      <c r="B449" s="1"/>
      <c r="C449" s="1"/>
      <c r="D449" s="2"/>
      <c r="E449" s="185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3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177"/>
      <c r="AF449" s="177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4"/>
      <c r="BA449" s="2"/>
      <c r="BB449" s="2"/>
      <c r="BC449" s="2"/>
      <c r="BD449" s="2"/>
      <c r="BE449" s="2"/>
      <c r="BF449" s="97"/>
      <c r="BG449" s="177"/>
      <c r="BH449" s="177"/>
      <c r="BI449" s="177"/>
      <c r="BJ449" s="37"/>
      <c r="BK449" s="37"/>
      <c r="BL449" s="37"/>
      <c r="BM449" s="37"/>
      <c r="BN449" s="37"/>
      <c r="BO449" s="37"/>
      <c r="BP449" s="37"/>
      <c r="BQ449" s="37"/>
      <c r="BR449" s="4"/>
      <c r="BS449" s="4"/>
      <c r="BT449" s="4"/>
      <c r="BU449" s="4"/>
      <c r="BV449" s="37"/>
      <c r="BW449" s="4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5"/>
      <c r="CK449" s="2"/>
      <c r="CL449" s="2"/>
    </row>
    <row r="450" spans="1:90" ht="12.75" customHeight="1">
      <c r="A450" s="1"/>
      <c r="B450" s="1"/>
      <c r="C450" s="1"/>
      <c r="D450" s="2"/>
      <c r="E450" s="185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3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177"/>
      <c r="AF450" s="177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4"/>
      <c r="BA450" s="2"/>
      <c r="BB450" s="2"/>
      <c r="BC450" s="2"/>
      <c r="BD450" s="2"/>
      <c r="BE450" s="2"/>
      <c r="BF450" s="97"/>
      <c r="BG450" s="177"/>
      <c r="BH450" s="177"/>
      <c r="BI450" s="177"/>
      <c r="BJ450" s="37"/>
      <c r="BK450" s="37"/>
      <c r="BL450" s="37"/>
      <c r="BM450" s="37"/>
      <c r="BN450" s="37"/>
      <c r="BO450" s="37"/>
      <c r="BP450" s="37"/>
      <c r="BQ450" s="37"/>
      <c r="BR450" s="4"/>
      <c r="BS450" s="4"/>
      <c r="BT450" s="4"/>
      <c r="BU450" s="4"/>
      <c r="BV450" s="37"/>
      <c r="BW450" s="4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5"/>
      <c r="CK450" s="2"/>
      <c r="CL450" s="2"/>
    </row>
    <row r="451" spans="1:90" ht="12.75" customHeight="1">
      <c r="A451" s="1"/>
      <c r="B451" s="1"/>
      <c r="C451" s="1"/>
      <c r="D451" s="2"/>
      <c r="E451" s="185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3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177"/>
      <c r="AF451" s="177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4"/>
      <c r="BA451" s="2"/>
      <c r="BB451" s="2"/>
      <c r="BC451" s="2"/>
      <c r="BD451" s="2"/>
      <c r="BE451" s="2"/>
      <c r="BF451" s="97"/>
      <c r="BG451" s="177"/>
      <c r="BH451" s="177"/>
      <c r="BI451" s="177"/>
      <c r="BJ451" s="37"/>
      <c r="BK451" s="37"/>
      <c r="BL451" s="37"/>
      <c r="BM451" s="37"/>
      <c r="BN451" s="37"/>
      <c r="BO451" s="37"/>
      <c r="BP451" s="37"/>
      <c r="BQ451" s="37"/>
      <c r="BR451" s="4"/>
      <c r="BS451" s="4"/>
      <c r="BT451" s="4"/>
      <c r="BU451" s="4"/>
      <c r="BV451" s="37"/>
      <c r="BW451" s="4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5"/>
      <c r="CK451" s="2"/>
      <c r="CL451" s="2"/>
    </row>
    <row r="452" spans="1:90" ht="12.75" customHeight="1">
      <c r="A452" s="1"/>
      <c r="B452" s="1"/>
      <c r="C452" s="1"/>
      <c r="D452" s="2"/>
      <c r="E452" s="185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3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177"/>
      <c r="AF452" s="177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4"/>
      <c r="BA452" s="2"/>
      <c r="BB452" s="2"/>
      <c r="BC452" s="2"/>
      <c r="BD452" s="2"/>
      <c r="BE452" s="2"/>
      <c r="BF452" s="97"/>
      <c r="BG452" s="177"/>
      <c r="BH452" s="177"/>
      <c r="BI452" s="177"/>
      <c r="BJ452" s="37"/>
      <c r="BK452" s="37"/>
      <c r="BL452" s="37"/>
      <c r="BM452" s="37"/>
      <c r="BN452" s="37"/>
      <c r="BO452" s="37"/>
      <c r="BP452" s="37"/>
      <c r="BQ452" s="37"/>
      <c r="BR452" s="4"/>
      <c r="BS452" s="4"/>
      <c r="BT452" s="4"/>
      <c r="BU452" s="4"/>
      <c r="BV452" s="37"/>
      <c r="BW452" s="4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5"/>
      <c r="CK452" s="2"/>
      <c r="CL452" s="2"/>
    </row>
    <row r="453" spans="1:90" ht="12.75" customHeight="1">
      <c r="A453" s="1"/>
      <c r="B453" s="1"/>
      <c r="C453" s="1"/>
      <c r="D453" s="2"/>
      <c r="E453" s="185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3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177"/>
      <c r="AF453" s="177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4"/>
      <c r="BA453" s="2"/>
      <c r="BB453" s="2"/>
      <c r="BC453" s="2"/>
      <c r="BD453" s="2"/>
      <c r="BE453" s="2"/>
      <c r="BF453" s="97"/>
      <c r="BG453" s="177"/>
      <c r="BH453" s="177"/>
      <c r="BI453" s="177"/>
      <c r="BJ453" s="37"/>
      <c r="BK453" s="37"/>
      <c r="BL453" s="37"/>
      <c r="BM453" s="37"/>
      <c r="BN453" s="37"/>
      <c r="BO453" s="37"/>
      <c r="BP453" s="37"/>
      <c r="BQ453" s="37"/>
      <c r="BR453" s="4"/>
      <c r="BS453" s="4"/>
      <c r="BT453" s="4"/>
      <c r="BU453" s="4"/>
      <c r="BV453" s="37"/>
      <c r="BW453" s="4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5"/>
      <c r="CK453" s="2"/>
      <c r="CL453" s="2"/>
    </row>
    <row r="454" spans="1:90" ht="12.75" customHeight="1">
      <c r="A454" s="1"/>
      <c r="B454" s="1"/>
      <c r="C454" s="1"/>
      <c r="D454" s="2"/>
      <c r="E454" s="185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3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177"/>
      <c r="AF454" s="177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4"/>
      <c r="BA454" s="2"/>
      <c r="BB454" s="2"/>
      <c r="BC454" s="2"/>
      <c r="BD454" s="2"/>
      <c r="BE454" s="2"/>
      <c r="BF454" s="97"/>
      <c r="BG454" s="177"/>
      <c r="BH454" s="177"/>
      <c r="BI454" s="177"/>
      <c r="BJ454" s="37"/>
      <c r="BK454" s="37"/>
      <c r="BL454" s="37"/>
      <c r="BM454" s="37"/>
      <c r="BN454" s="37"/>
      <c r="BO454" s="37"/>
      <c r="BP454" s="37"/>
      <c r="BQ454" s="37"/>
      <c r="BR454" s="4"/>
      <c r="BS454" s="4"/>
      <c r="BT454" s="4"/>
      <c r="BU454" s="4"/>
      <c r="BV454" s="37"/>
      <c r="BW454" s="4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5"/>
      <c r="CK454" s="2"/>
      <c r="CL454" s="2"/>
    </row>
    <row r="455" spans="1:90" ht="12.75" customHeight="1">
      <c r="A455" s="1"/>
      <c r="B455" s="1"/>
      <c r="C455" s="1"/>
      <c r="D455" s="2"/>
      <c r="E455" s="185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3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177"/>
      <c r="AF455" s="177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4"/>
      <c r="BA455" s="2"/>
      <c r="BB455" s="2"/>
      <c r="BC455" s="2"/>
      <c r="BD455" s="2"/>
      <c r="BE455" s="2"/>
      <c r="BF455" s="97"/>
      <c r="BG455" s="177"/>
      <c r="BH455" s="177"/>
      <c r="BI455" s="177"/>
      <c r="BJ455" s="37"/>
      <c r="BK455" s="37"/>
      <c r="BL455" s="37"/>
      <c r="BM455" s="37"/>
      <c r="BN455" s="37"/>
      <c r="BO455" s="37"/>
      <c r="BP455" s="37"/>
      <c r="BQ455" s="37"/>
      <c r="BR455" s="4"/>
      <c r="BS455" s="4"/>
      <c r="BT455" s="4"/>
      <c r="BU455" s="4"/>
      <c r="BV455" s="37"/>
      <c r="BW455" s="4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5"/>
      <c r="CK455" s="2"/>
      <c r="CL455" s="2"/>
    </row>
    <row r="456" spans="1:90" ht="12.75" customHeight="1">
      <c r="A456" s="1"/>
      <c r="B456" s="1"/>
      <c r="C456" s="1"/>
      <c r="D456" s="2"/>
      <c r="E456" s="185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3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177"/>
      <c r="AF456" s="177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4"/>
      <c r="BA456" s="2"/>
      <c r="BB456" s="2"/>
      <c r="BC456" s="2"/>
      <c r="BD456" s="2"/>
      <c r="BE456" s="2"/>
      <c r="BF456" s="97"/>
      <c r="BG456" s="177"/>
      <c r="BH456" s="177"/>
      <c r="BI456" s="177"/>
      <c r="BJ456" s="37"/>
      <c r="BK456" s="37"/>
      <c r="BL456" s="37"/>
      <c r="BM456" s="37"/>
      <c r="BN456" s="37"/>
      <c r="BO456" s="37"/>
      <c r="BP456" s="37"/>
      <c r="BQ456" s="37"/>
      <c r="BR456" s="4"/>
      <c r="BS456" s="4"/>
      <c r="BT456" s="4"/>
      <c r="BU456" s="4"/>
      <c r="BV456" s="37"/>
      <c r="BW456" s="4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5"/>
      <c r="CK456" s="2"/>
      <c r="CL456" s="2"/>
    </row>
    <row r="457" spans="1:90" ht="12.75" customHeight="1">
      <c r="A457" s="1"/>
      <c r="B457" s="1"/>
      <c r="C457" s="1"/>
      <c r="D457" s="2"/>
      <c r="E457" s="185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3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177"/>
      <c r="AF457" s="177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4"/>
      <c r="BA457" s="2"/>
      <c r="BB457" s="2"/>
      <c r="BC457" s="2"/>
      <c r="BD457" s="2"/>
      <c r="BE457" s="2"/>
      <c r="BF457" s="97"/>
      <c r="BG457" s="177"/>
      <c r="BH457" s="177"/>
      <c r="BI457" s="177"/>
      <c r="BJ457" s="37"/>
      <c r="BK457" s="37"/>
      <c r="BL457" s="37"/>
      <c r="BM457" s="37"/>
      <c r="BN457" s="37"/>
      <c r="BO457" s="37"/>
      <c r="BP457" s="37"/>
      <c r="BQ457" s="37"/>
      <c r="BR457" s="4"/>
      <c r="BS457" s="4"/>
      <c r="BT457" s="4"/>
      <c r="BU457" s="4"/>
      <c r="BV457" s="37"/>
      <c r="BW457" s="4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5"/>
      <c r="CK457" s="2"/>
      <c r="CL457" s="2"/>
    </row>
    <row r="458" spans="1:90" ht="12.75" customHeight="1">
      <c r="A458" s="1"/>
      <c r="B458" s="1"/>
      <c r="C458" s="1"/>
      <c r="D458" s="2"/>
      <c r="E458" s="185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3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177"/>
      <c r="AF458" s="177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4"/>
      <c r="BA458" s="2"/>
      <c r="BB458" s="2"/>
      <c r="BC458" s="2"/>
      <c r="BD458" s="2"/>
      <c r="BE458" s="2"/>
      <c r="BF458" s="97"/>
      <c r="BG458" s="177"/>
      <c r="BH458" s="177"/>
      <c r="BI458" s="177"/>
      <c r="BJ458" s="37"/>
      <c r="BK458" s="37"/>
      <c r="BL458" s="37"/>
      <c r="BM458" s="37"/>
      <c r="BN458" s="37"/>
      <c r="BO458" s="37"/>
      <c r="BP458" s="37"/>
      <c r="BQ458" s="37"/>
      <c r="BR458" s="4"/>
      <c r="BS458" s="4"/>
      <c r="BT458" s="4"/>
      <c r="BU458" s="4"/>
      <c r="BV458" s="37"/>
      <c r="BW458" s="4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5"/>
      <c r="CK458" s="2"/>
      <c r="CL458" s="2"/>
    </row>
    <row r="459" spans="1:90" ht="12.75" customHeight="1">
      <c r="A459" s="1"/>
      <c r="B459" s="1"/>
      <c r="C459" s="1"/>
      <c r="D459" s="2"/>
      <c r="E459" s="185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3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177"/>
      <c r="AF459" s="177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4"/>
      <c r="BA459" s="2"/>
      <c r="BB459" s="2"/>
      <c r="BC459" s="2"/>
      <c r="BD459" s="2"/>
      <c r="BE459" s="2"/>
      <c r="BF459" s="97"/>
      <c r="BG459" s="177"/>
      <c r="BH459" s="177"/>
      <c r="BI459" s="177"/>
      <c r="BJ459" s="37"/>
      <c r="BK459" s="37"/>
      <c r="BL459" s="37"/>
      <c r="BM459" s="37"/>
      <c r="BN459" s="37"/>
      <c r="BO459" s="37"/>
      <c r="BP459" s="37"/>
      <c r="BQ459" s="37"/>
      <c r="BR459" s="4"/>
      <c r="BS459" s="4"/>
      <c r="BT459" s="4"/>
      <c r="BU459" s="4"/>
      <c r="BV459" s="37"/>
      <c r="BW459" s="4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5"/>
      <c r="CK459" s="2"/>
      <c r="CL459" s="2"/>
    </row>
    <row r="460" spans="1:90" ht="12.75" customHeight="1">
      <c r="A460" s="1"/>
      <c r="B460" s="1"/>
      <c r="C460" s="1"/>
      <c r="D460" s="2"/>
      <c r="E460" s="185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3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177"/>
      <c r="AF460" s="177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4"/>
      <c r="BA460" s="2"/>
      <c r="BB460" s="2"/>
      <c r="BC460" s="2"/>
      <c r="BD460" s="2"/>
      <c r="BE460" s="2"/>
      <c r="BF460" s="97"/>
      <c r="BG460" s="177"/>
      <c r="BH460" s="177"/>
      <c r="BI460" s="177"/>
      <c r="BJ460" s="37"/>
      <c r="BK460" s="37"/>
      <c r="BL460" s="37"/>
      <c r="BM460" s="37"/>
      <c r="BN460" s="37"/>
      <c r="BO460" s="37"/>
      <c r="BP460" s="37"/>
      <c r="BQ460" s="37"/>
      <c r="BR460" s="4"/>
      <c r="BS460" s="4"/>
      <c r="BT460" s="4"/>
      <c r="BU460" s="4"/>
      <c r="BV460" s="37"/>
      <c r="BW460" s="4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5"/>
      <c r="CK460" s="2"/>
      <c r="CL460" s="2"/>
    </row>
    <row r="461" spans="1:90" ht="12.75" customHeight="1">
      <c r="A461" s="1"/>
      <c r="B461" s="1"/>
      <c r="C461" s="1"/>
      <c r="D461" s="2"/>
      <c r="E461" s="185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3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177"/>
      <c r="AF461" s="177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4"/>
      <c r="BA461" s="2"/>
      <c r="BB461" s="2"/>
      <c r="BC461" s="2"/>
      <c r="BD461" s="2"/>
      <c r="BE461" s="2"/>
      <c r="BF461" s="97"/>
      <c r="BG461" s="177"/>
      <c r="BH461" s="177"/>
      <c r="BI461" s="177"/>
      <c r="BJ461" s="37"/>
      <c r="BK461" s="37"/>
      <c r="BL461" s="37"/>
      <c r="BM461" s="37"/>
      <c r="BN461" s="37"/>
      <c r="BO461" s="37"/>
      <c r="BP461" s="37"/>
      <c r="BQ461" s="37"/>
      <c r="BR461" s="4"/>
      <c r="BS461" s="4"/>
      <c r="BT461" s="4"/>
      <c r="BU461" s="4"/>
      <c r="BV461" s="37"/>
      <c r="BW461" s="4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5"/>
      <c r="CK461" s="2"/>
      <c r="CL461" s="2"/>
    </row>
    <row r="462" spans="1:90" ht="12.75" customHeight="1">
      <c r="A462" s="1"/>
      <c r="B462" s="1"/>
      <c r="C462" s="1"/>
      <c r="D462" s="2"/>
      <c r="E462" s="185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3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177"/>
      <c r="AF462" s="177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4"/>
      <c r="BA462" s="2"/>
      <c r="BB462" s="2"/>
      <c r="BC462" s="2"/>
      <c r="BD462" s="2"/>
      <c r="BE462" s="2"/>
      <c r="BF462" s="97"/>
      <c r="BG462" s="177"/>
      <c r="BH462" s="177"/>
      <c r="BI462" s="177"/>
      <c r="BJ462" s="37"/>
      <c r="BK462" s="37"/>
      <c r="BL462" s="37"/>
      <c r="BM462" s="37"/>
      <c r="BN462" s="37"/>
      <c r="BO462" s="37"/>
      <c r="BP462" s="37"/>
      <c r="BQ462" s="37"/>
      <c r="BR462" s="4"/>
      <c r="BS462" s="4"/>
      <c r="BT462" s="4"/>
      <c r="BU462" s="4"/>
      <c r="BV462" s="37"/>
      <c r="BW462" s="4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5"/>
      <c r="CK462" s="2"/>
      <c r="CL462" s="2"/>
    </row>
    <row r="463" spans="1:90" ht="12.75" customHeight="1">
      <c r="A463" s="1"/>
      <c r="B463" s="1"/>
      <c r="C463" s="1"/>
      <c r="D463" s="2"/>
      <c r="E463" s="185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3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177"/>
      <c r="AF463" s="177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4"/>
      <c r="BA463" s="2"/>
      <c r="BB463" s="2"/>
      <c r="BC463" s="2"/>
      <c r="BD463" s="2"/>
      <c r="BE463" s="2"/>
      <c r="BF463" s="97"/>
      <c r="BG463" s="177"/>
      <c r="BH463" s="177"/>
      <c r="BI463" s="177"/>
      <c r="BJ463" s="37"/>
      <c r="BK463" s="37"/>
      <c r="BL463" s="37"/>
      <c r="BM463" s="37"/>
      <c r="BN463" s="37"/>
      <c r="BO463" s="37"/>
      <c r="BP463" s="37"/>
      <c r="BQ463" s="37"/>
      <c r="BR463" s="4"/>
      <c r="BS463" s="4"/>
      <c r="BT463" s="4"/>
      <c r="BU463" s="4"/>
      <c r="BV463" s="37"/>
      <c r="BW463" s="4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5"/>
      <c r="CK463" s="2"/>
      <c r="CL463" s="2"/>
    </row>
    <row r="464" spans="1:90" ht="12.75" customHeight="1">
      <c r="A464" s="1"/>
      <c r="B464" s="1"/>
      <c r="C464" s="1"/>
      <c r="D464" s="2"/>
      <c r="E464" s="185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3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177"/>
      <c r="AF464" s="177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4"/>
      <c r="BA464" s="2"/>
      <c r="BB464" s="2"/>
      <c r="BC464" s="2"/>
      <c r="BD464" s="2"/>
      <c r="BE464" s="2"/>
      <c r="BF464" s="97"/>
      <c r="BG464" s="177"/>
      <c r="BH464" s="177"/>
      <c r="BI464" s="177"/>
      <c r="BJ464" s="37"/>
      <c r="BK464" s="37"/>
      <c r="BL464" s="37"/>
      <c r="BM464" s="37"/>
      <c r="BN464" s="37"/>
      <c r="BO464" s="37"/>
      <c r="BP464" s="37"/>
      <c r="BQ464" s="37"/>
      <c r="BR464" s="4"/>
      <c r="BS464" s="4"/>
      <c r="BT464" s="4"/>
      <c r="BU464" s="4"/>
      <c r="BV464" s="37"/>
      <c r="BW464" s="4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5"/>
      <c r="CK464" s="2"/>
      <c r="CL464" s="2"/>
    </row>
    <row r="465" spans="1:90" ht="12.75" customHeight="1">
      <c r="A465" s="1"/>
      <c r="B465" s="1"/>
      <c r="C465" s="1"/>
      <c r="D465" s="2"/>
      <c r="E465" s="185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3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177"/>
      <c r="AF465" s="177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4"/>
      <c r="BA465" s="2"/>
      <c r="BB465" s="2"/>
      <c r="BC465" s="2"/>
      <c r="BD465" s="2"/>
      <c r="BE465" s="2"/>
      <c r="BF465" s="97"/>
      <c r="BG465" s="177"/>
      <c r="BH465" s="177"/>
      <c r="BI465" s="177"/>
      <c r="BJ465" s="37"/>
      <c r="BK465" s="37"/>
      <c r="BL465" s="37"/>
      <c r="BM465" s="37"/>
      <c r="BN465" s="37"/>
      <c r="BO465" s="37"/>
      <c r="BP465" s="37"/>
      <c r="BQ465" s="37"/>
      <c r="BR465" s="4"/>
      <c r="BS465" s="4"/>
      <c r="BT465" s="4"/>
      <c r="BU465" s="4"/>
      <c r="BV465" s="37"/>
      <c r="BW465" s="4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5"/>
      <c r="CK465" s="2"/>
      <c r="CL465" s="2"/>
    </row>
    <row r="466" spans="1:90" ht="12.75" customHeight="1">
      <c r="A466" s="1"/>
      <c r="B466" s="1"/>
      <c r="C466" s="1"/>
      <c r="D466" s="2"/>
      <c r="E466" s="185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3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177"/>
      <c r="AF466" s="177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4"/>
      <c r="BA466" s="2"/>
      <c r="BB466" s="2"/>
      <c r="BC466" s="2"/>
      <c r="BD466" s="2"/>
      <c r="BE466" s="2"/>
      <c r="BF466" s="97"/>
      <c r="BG466" s="177"/>
      <c r="BH466" s="177"/>
      <c r="BI466" s="177"/>
      <c r="BJ466" s="37"/>
      <c r="BK466" s="37"/>
      <c r="BL466" s="37"/>
      <c r="BM466" s="37"/>
      <c r="BN466" s="37"/>
      <c r="BO466" s="37"/>
      <c r="BP466" s="37"/>
      <c r="BQ466" s="37"/>
      <c r="BR466" s="4"/>
      <c r="BS466" s="4"/>
      <c r="BT466" s="4"/>
      <c r="BU466" s="4"/>
      <c r="BV466" s="37"/>
      <c r="BW466" s="4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5"/>
      <c r="CK466" s="2"/>
      <c r="CL466" s="2"/>
    </row>
    <row r="467" spans="1:90" ht="12.75" customHeight="1">
      <c r="A467" s="1"/>
      <c r="B467" s="1"/>
      <c r="C467" s="1"/>
      <c r="D467" s="2"/>
      <c r="E467" s="185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3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177"/>
      <c r="AF467" s="177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4"/>
      <c r="BA467" s="2"/>
      <c r="BB467" s="2"/>
      <c r="BC467" s="2"/>
      <c r="BD467" s="2"/>
      <c r="BE467" s="2"/>
      <c r="BF467" s="97"/>
      <c r="BG467" s="177"/>
      <c r="BH467" s="177"/>
      <c r="BI467" s="177"/>
      <c r="BJ467" s="37"/>
      <c r="BK467" s="37"/>
      <c r="BL467" s="37"/>
      <c r="BM467" s="37"/>
      <c r="BN467" s="37"/>
      <c r="BO467" s="37"/>
      <c r="BP467" s="37"/>
      <c r="BQ467" s="37"/>
      <c r="BR467" s="4"/>
      <c r="BS467" s="4"/>
      <c r="BT467" s="4"/>
      <c r="BU467" s="4"/>
      <c r="BV467" s="37"/>
      <c r="BW467" s="4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5"/>
      <c r="CK467" s="2"/>
      <c r="CL467" s="2"/>
    </row>
    <row r="468" spans="1:90" ht="12.75" customHeight="1">
      <c r="A468" s="1"/>
      <c r="B468" s="1"/>
      <c r="C468" s="1"/>
      <c r="D468" s="2"/>
      <c r="E468" s="185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3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177"/>
      <c r="AF468" s="177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4"/>
      <c r="BA468" s="2"/>
      <c r="BB468" s="2"/>
      <c r="BC468" s="2"/>
      <c r="BD468" s="2"/>
      <c r="BE468" s="2"/>
      <c r="BF468" s="97"/>
      <c r="BG468" s="177"/>
      <c r="BH468" s="177"/>
      <c r="BI468" s="177"/>
      <c r="BJ468" s="37"/>
      <c r="BK468" s="37"/>
      <c r="BL468" s="37"/>
      <c r="BM468" s="37"/>
      <c r="BN468" s="37"/>
      <c r="BO468" s="37"/>
      <c r="BP468" s="37"/>
      <c r="BQ468" s="37"/>
      <c r="BR468" s="4"/>
      <c r="BS468" s="4"/>
      <c r="BT468" s="4"/>
      <c r="BU468" s="4"/>
      <c r="BV468" s="37"/>
      <c r="BW468" s="4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5"/>
      <c r="CK468" s="2"/>
      <c r="CL468" s="2"/>
    </row>
    <row r="469" spans="1:90" ht="12.75" customHeight="1">
      <c r="A469" s="1"/>
      <c r="B469" s="1"/>
      <c r="C469" s="1"/>
      <c r="D469" s="2"/>
      <c r="E469" s="185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3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177"/>
      <c r="AF469" s="177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4"/>
      <c r="BA469" s="2"/>
      <c r="BB469" s="2"/>
      <c r="BC469" s="2"/>
      <c r="BD469" s="2"/>
      <c r="BE469" s="2"/>
      <c r="BF469" s="97"/>
      <c r="BG469" s="177"/>
      <c r="BH469" s="177"/>
      <c r="BI469" s="177"/>
      <c r="BJ469" s="37"/>
      <c r="BK469" s="37"/>
      <c r="BL469" s="37"/>
      <c r="BM469" s="37"/>
      <c r="BN469" s="37"/>
      <c r="BO469" s="37"/>
      <c r="BP469" s="37"/>
      <c r="BQ469" s="37"/>
      <c r="BR469" s="4"/>
      <c r="BS469" s="4"/>
      <c r="BT469" s="4"/>
      <c r="BU469" s="4"/>
      <c r="BV469" s="37"/>
      <c r="BW469" s="4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5"/>
      <c r="CK469" s="2"/>
      <c r="CL469" s="2"/>
    </row>
    <row r="470" spans="1:90" ht="12.75" customHeight="1">
      <c r="A470" s="1"/>
      <c r="B470" s="1"/>
      <c r="C470" s="1"/>
      <c r="D470" s="2"/>
      <c r="E470" s="185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3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177"/>
      <c r="AF470" s="177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4"/>
      <c r="BA470" s="2"/>
      <c r="BB470" s="2"/>
      <c r="BC470" s="2"/>
      <c r="BD470" s="2"/>
      <c r="BE470" s="2"/>
      <c r="BF470" s="97"/>
      <c r="BG470" s="177"/>
      <c r="BH470" s="177"/>
      <c r="BI470" s="177"/>
      <c r="BJ470" s="37"/>
      <c r="BK470" s="37"/>
      <c r="BL470" s="37"/>
      <c r="BM470" s="37"/>
      <c r="BN470" s="37"/>
      <c r="BO470" s="37"/>
      <c r="BP470" s="37"/>
      <c r="BQ470" s="37"/>
      <c r="BR470" s="4"/>
      <c r="BS470" s="4"/>
      <c r="BT470" s="4"/>
      <c r="BU470" s="4"/>
      <c r="BV470" s="37"/>
      <c r="BW470" s="4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5"/>
      <c r="CK470" s="2"/>
      <c r="CL470" s="2"/>
    </row>
    <row r="471" spans="1:90" ht="12.75" customHeight="1">
      <c r="A471" s="1"/>
      <c r="B471" s="1"/>
      <c r="C471" s="1"/>
      <c r="D471" s="2"/>
      <c r="E471" s="185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3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177"/>
      <c r="AF471" s="177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4"/>
      <c r="BA471" s="2"/>
      <c r="BB471" s="2"/>
      <c r="BC471" s="2"/>
      <c r="BD471" s="2"/>
      <c r="BE471" s="2"/>
      <c r="BF471" s="97"/>
      <c r="BG471" s="177"/>
      <c r="BH471" s="177"/>
      <c r="BI471" s="177"/>
      <c r="BJ471" s="37"/>
      <c r="BK471" s="37"/>
      <c r="BL471" s="37"/>
      <c r="BM471" s="37"/>
      <c r="BN471" s="37"/>
      <c r="BO471" s="37"/>
      <c r="BP471" s="37"/>
      <c r="BQ471" s="37"/>
      <c r="BR471" s="4"/>
      <c r="BS471" s="4"/>
      <c r="BT471" s="4"/>
      <c r="BU471" s="4"/>
      <c r="BV471" s="37"/>
      <c r="BW471" s="4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5"/>
      <c r="CK471" s="2"/>
      <c r="CL471" s="2"/>
    </row>
    <row r="472" spans="1:90" ht="12.75" customHeight="1">
      <c r="A472" s="1"/>
      <c r="B472" s="1"/>
      <c r="C472" s="1"/>
      <c r="D472" s="2"/>
      <c r="E472" s="185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3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177"/>
      <c r="AF472" s="177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4"/>
      <c r="BA472" s="2"/>
      <c r="BB472" s="2"/>
      <c r="BC472" s="2"/>
      <c r="BD472" s="2"/>
      <c r="BE472" s="2"/>
      <c r="BF472" s="97"/>
      <c r="BG472" s="177"/>
      <c r="BH472" s="177"/>
      <c r="BI472" s="177"/>
      <c r="BJ472" s="37"/>
      <c r="BK472" s="37"/>
      <c r="BL472" s="37"/>
      <c r="BM472" s="37"/>
      <c r="BN472" s="37"/>
      <c r="BO472" s="37"/>
      <c r="BP472" s="37"/>
      <c r="BQ472" s="37"/>
      <c r="BR472" s="4"/>
      <c r="BS472" s="4"/>
      <c r="BT472" s="4"/>
      <c r="BU472" s="4"/>
      <c r="BV472" s="37"/>
      <c r="BW472" s="4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5"/>
      <c r="CK472" s="2"/>
      <c r="CL472" s="2"/>
    </row>
    <row r="473" spans="1:90" ht="12.75" customHeight="1">
      <c r="A473" s="1"/>
      <c r="B473" s="1"/>
      <c r="C473" s="1"/>
      <c r="D473" s="2"/>
      <c r="E473" s="185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3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177"/>
      <c r="AF473" s="177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4"/>
      <c r="BA473" s="2"/>
      <c r="BB473" s="2"/>
      <c r="BC473" s="2"/>
      <c r="BD473" s="2"/>
      <c r="BE473" s="2"/>
      <c r="BF473" s="97"/>
      <c r="BG473" s="177"/>
      <c r="BH473" s="177"/>
      <c r="BI473" s="177"/>
      <c r="BJ473" s="37"/>
      <c r="BK473" s="37"/>
      <c r="BL473" s="37"/>
      <c r="BM473" s="37"/>
      <c r="BN473" s="37"/>
      <c r="BO473" s="37"/>
      <c r="BP473" s="37"/>
      <c r="BQ473" s="37"/>
      <c r="BR473" s="4"/>
      <c r="BS473" s="4"/>
      <c r="BT473" s="4"/>
      <c r="BU473" s="4"/>
      <c r="BV473" s="37"/>
      <c r="BW473" s="4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5"/>
      <c r="CK473" s="2"/>
      <c r="CL473" s="2"/>
    </row>
    <row r="474" spans="1:90" ht="12.75" customHeight="1">
      <c r="A474" s="1"/>
      <c r="B474" s="1"/>
      <c r="C474" s="1"/>
      <c r="D474" s="2"/>
      <c r="E474" s="185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3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177"/>
      <c r="AF474" s="177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4"/>
      <c r="BA474" s="2"/>
      <c r="BB474" s="2"/>
      <c r="BC474" s="2"/>
      <c r="BD474" s="2"/>
      <c r="BE474" s="2"/>
      <c r="BF474" s="97"/>
      <c r="BG474" s="177"/>
      <c r="BH474" s="177"/>
      <c r="BI474" s="177"/>
      <c r="BJ474" s="37"/>
      <c r="BK474" s="37"/>
      <c r="BL474" s="37"/>
      <c r="BM474" s="37"/>
      <c r="BN474" s="37"/>
      <c r="BO474" s="37"/>
      <c r="BP474" s="37"/>
      <c r="BQ474" s="37"/>
      <c r="BR474" s="4"/>
      <c r="BS474" s="4"/>
      <c r="BT474" s="4"/>
      <c r="BU474" s="4"/>
      <c r="BV474" s="37"/>
      <c r="BW474" s="4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5"/>
      <c r="CK474" s="2"/>
      <c r="CL474" s="2"/>
    </row>
    <row r="475" spans="1:90" ht="12.75" customHeight="1">
      <c r="A475" s="1"/>
      <c r="B475" s="1"/>
      <c r="C475" s="1"/>
      <c r="D475" s="2"/>
      <c r="E475" s="185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3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177"/>
      <c r="AF475" s="177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4"/>
      <c r="BA475" s="2"/>
      <c r="BB475" s="2"/>
      <c r="BC475" s="2"/>
      <c r="BD475" s="2"/>
      <c r="BE475" s="2"/>
      <c r="BF475" s="97"/>
      <c r="BG475" s="177"/>
      <c r="BH475" s="177"/>
      <c r="BI475" s="177"/>
      <c r="BJ475" s="37"/>
      <c r="BK475" s="37"/>
      <c r="BL475" s="37"/>
      <c r="BM475" s="37"/>
      <c r="BN475" s="37"/>
      <c r="BO475" s="37"/>
      <c r="BP475" s="37"/>
      <c r="BQ475" s="37"/>
      <c r="BR475" s="4"/>
      <c r="BS475" s="4"/>
      <c r="BT475" s="4"/>
      <c r="BU475" s="4"/>
      <c r="BV475" s="37"/>
      <c r="BW475" s="4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5"/>
      <c r="CK475" s="2"/>
      <c r="CL475" s="2"/>
    </row>
    <row r="476" spans="1:90" ht="12.75" customHeight="1">
      <c r="A476" s="1"/>
      <c r="B476" s="1"/>
      <c r="C476" s="1"/>
      <c r="D476" s="2"/>
      <c r="E476" s="185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3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177"/>
      <c r="AF476" s="177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4"/>
      <c r="BA476" s="2"/>
      <c r="BB476" s="2"/>
      <c r="BC476" s="2"/>
      <c r="BD476" s="2"/>
      <c r="BE476" s="2"/>
      <c r="BF476" s="97"/>
      <c r="BG476" s="177"/>
      <c r="BH476" s="177"/>
      <c r="BI476" s="177"/>
      <c r="BJ476" s="37"/>
      <c r="BK476" s="37"/>
      <c r="BL476" s="37"/>
      <c r="BM476" s="37"/>
      <c r="BN476" s="37"/>
      <c r="BO476" s="37"/>
      <c r="BP476" s="37"/>
      <c r="BQ476" s="37"/>
      <c r="BR476" s="4"/>
      <c r="BS476" s="4"/>
      <c r="BT476" s="4"/>
      <c r="BU476" s="4"/>
      <c r="BV476" s="37"/>
      <c r="BW476" s="4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5"/>
      <c r="CK476" s="2"/>
      <c r="CL476" s="2"/>
    </row>
    <row r="477" spans="1:90" ht="12.75" customHeight="1">
      <c r="A477" s="1"/>
      <c r="B477" s="1"/>
      <c r="C477" s="1"/>
      <c r="D477" s="2"/>
      <c r="E477" s="185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3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177"/>
      <c r="AF477" s="177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4"/>
      <c r="BA477" s="2"/>
      <c r="BB477" s="2"/>
      <c r="BC477" s="2"/>
      <c r="BD477" s="2"/>
      <c r="BE477" s="2"/>
      <c r="BF477" s="97"/>
      <c r="BG477" s="177"/>
      <c r="BH477" s="177"/>
      <c r="BI477" s="177"/>
      <c r="BJ477" s="37"/>
      <c r="BK477" s="37"/>
      <c r="BL477" s="37"/>
      <c r="BM477" s="37"/>
      <c r="BN477" s="37"/>
      <c r="BO477" s="37"/>
      <c r="BP477" s="37"/>
      <c r="BQ477" s="37"/>
      <c r="BR477" s="4"/>
      <c r="BS477" s="4"/>
      <c r="BT477" s="4"/>
      <c r="BU477" s="4"/>
      <c r="BV477" s="37"/>
      <c r="BW477" s="4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5"/>
      <c r="CK477" s="2"/>
      <c r="CL477" s="2"/>
    </row>
    <row r="478" spans="1:90" ht="12.75" customHeight="1">
      <c r="A478" s="1"/>
      <c r="B478" s="1"/>
      <c r="C478" s="1"/>
      <c r="D478" s="2"/>
      <c r="E478" s="185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3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177"/>
      <c r="AF478" s="177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4"/>
      <c r="BA478" s="2"/>
      <c r="BB478" s="2"/>
      <c r="BC478" s="2"/>
      <c r="BD478" s="2"/>
      <c r="BE478" s="2"/>
      <c r="BF478" s="97"/>
      <c r="BG478" s="177"/>
      <c r="BH478" s="177"/>
      <c r="BI478" s="177"/>
      <c r="BJ478" s="37"/>
      <c r="BK478" s="37"/>
      <c r="BL478" s="37"/>
      <c r="BM478" s="37"/>
      <c r="BN478" s="37"/>
      <c r="BO478" s="37"/>
      <c r="BP478" s="37"/>
      <c r="BQ478" s="37"/>
      <c r="BR478" s="4"/>
      <c r="BS478" s="4"/>
      <c r="BT478" s="4"/>
      <c r="BU478" s="4"/>
      <c r="BV478" s="37"/>
      <c r="BW478" s="4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5"/>
      <c r="CK478" s="2"/>
      <c r="CL478" s="2"/>
    </row>
    <row r="479" spans="1:90" ht="12.75" customHeight="1">
      <c r="A479" s="1"/>
      <c r="B479" s="1"/>
      <c r="C479" s="1"/>
      <c r="D479" s="2"/>
      <c r="E479" s="185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3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177"/>
      <c r="AF479" s="177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4"/>
      <c r="BA479" s="2"/>
      <c r="BB479" s="2"/>
      <c r="BC479" s="2"/>
      <c r="BD479" s="2"/>
      <c r="BE479" s="2"/>
      <c r="BF479" s="97"/>
      <c r="BG479" s="177"/>
      <c r="BH479" s="177"/>
      <c r="BI479" s="177"/>
      <c r="BJ479" s="37"/>
      <c r="BK479" s="37"/>
      <c r="BL479" s="37"/>
      <c r="BM479" s="37"/>
      <c r="BN479" s="37"/>
      <c r="BO479" s="37"/>
      <c r="BP479" s="37"/>
      <c r="BQ479" s="37"/>
      <c r="BR479" s="4"/>
      <c r="BS479" s="4"/>
      <c r="BT479" s="4"/>
      <c r="BU479" s="4"/>
      <c r="BV479" s="37"/>
      <c r="BW479" s="4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5"/>
      <c r="CK479" s="2"/>
      <c r="CL479" s="2"/>
    </row>
    <row r="480" spans="1:90" ht="12.75" customHeight="1">
      <c r="A480" s="1"/>
      <c r="B480" s="1"/>
      <c r="C480" s="1"/>
      <c r="D480" s="2"/>
      <c r="E480" s="185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3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177"/>
      <c r="AF480" s="177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4"/>
      <c r="BA480" s="2"/>
      <c r="BB480" s="2"/>
      <c r="BC480" s="2"/>
      <c r="BD480" s="2"/>
      <c r="BE480" s="2"/>
      <c r="BF480" s="97"/>
      <c r="BG480" s="177"/>
      <c r="BH480" s="177"/>
      <c r="BI480" s="177"/>
      <c r="BJ480" s="37"/>
      <c r="BK480" s="37"/>
      <c r="BL480" s="37"/>
      <c r="BM480" s="37"/>
      <c r="BN480" s="37"/>
      <c r="BO480" s="37"/>
      <c r="BP480" s="37"/>
      <c r="BQ480" s="37"/>
      <c r="BR480" s="4"/>
      <c r="BS480" s="4"/>
      <c r="BT480" s="4"/>
      <c r="BU480" s="4"/>
      <c r="BV480" s="37"/>
      <c r="BW480" s="4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5"/>
      <c r="CK480" s="2"/>
      <c r="CL480" s="2"/>
    </row>
    <row r="481" spans="1:90" ht="12.75" customHeight="1">
      <c r="A481" s="1"/>
      <c r="B481" s="1"/>
      <c r="C481" s="1"/>
      <c r="D481" s="2"/>
      <c r="E481" s="185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3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177"/>
      <c r="AF481" s="177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4"/>
      <c r="BA481" s="2"/>
      <c r="BB481" s="2"/>
      <c r="BC481" s="2"/>
      <c r="BD481" s="2"/>
      <c r="BE481" s="2"/>
      <c r="BF481" s="97"/>
      <c r="BG481" s="177"/>
      <c r="BH481" s="177"/>
      <c r="BI481" s="177"/>
      <c r="BJ481" s="37"/>
      <c r="BK481" s="37"/>
      <c r="BL481" s="37"/>
      <c r="BM481" s="37"/>
      <c r="BN481" s="37"/>
      <c r="BO481" s="37"/>
      <c r="BP481" s="37"/>
      <c r="BQ481" s="37"/>
      <c r="BR481" s="4"/>
      <c r="BS481" s="4"/>
      <c r="BT481" s="4"/>
      <c r="BU481" s="4"/>
      <c r="BV481" s="37"/>
      <c r="BW481" s="4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5"/>
      <c r="CK481" s="2"/>
      <c r="CL481" s="2"/>
    </row>
    <row r="482" spans="1:90" ht="12.75" customHeight="1">
      <c r="A482" s="1"/>
      <c r="B482" s="1"/>
      <c r="C482" s="1"/>
      <c r="D482" s="2"/>
      <c r="E482" s="185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3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177"/>
      <c r="AF482" s="177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4"/>
      <c r="BA482" s="2"/>
      <c r="BB482" s="2"/>
      <c r="BC482" s="2"/>
      <c r="BD482" s="2"/>
      <c r="BE482" s="2"/>
      <c r="BF482" s="97"/>
      <c r="BG482" s="177"/>
      <c r="BH482" s="177"/>
      <c r="BI482" s="177"/>
      <c r="BJ482" s="37"/>
      <c r="BK482" s="37"/>
      <c r="BL482" s="37"/>
      <c r="BM482" s="37"/>
      <c r="BN482" s="37"/>
      <c r="BO482" s="37"/>
      <c r="BP482" s="37"/>
      <c r="BQ482" s="37"/>
      <c r="BR482" s="4"/>
      <c r="BS482" s="4"/>
      <c r="BT482" s="4"/>
      <c r="BU482" s="4"/>
      <c r="BV482" s="37"/>
      <c r="BW482" s="4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5"/>
      <c r="CK482" s="2"/>
      <c r="CL482" s="2"/>
    </row>
    <row r="483" spans="1:90" ht="12.75" customHeight="1">
      <c r="A483" s="1"/>
      <c r="B483" s="1"/>
      <c r="C483" s="1"/>
      <c r="D483" s="2"/>
      <c r="E483" s="185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3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177"/>
      <c r="AF483" s="177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4"/>
      <c r="BA483" s="2"/>
      <c r="BB483" s="2"/>
      <c r="BC483" s="2"/>
      <c r="BD483" s="2"/>
      <c r="BE483" s="2"/>
      <c r="BF483" s="97"/>
      <c r="BG483" s="177"/>
      <c r="BH483" s="177"/>
      <c r="BI483" s="177"/>
      <c r="BJ483" s="37"/>
      <c r="BK483" s="37"/>
      <c r="BL483" s="37"/>
      <c r="BM483" s="37"/>
      <c r="BN483" s="37"/>
      <c r="BO483" s="37"/>
      <c r="BP483" s="37"/>
      <c r="BQ483" s="37"/>
      <c r="BR483" s="4"/>
      <c r="BS483" s="4"/>
      <c r="BT483" s="4"/>
      <c r="BU483" s="4"/>
      <c r="BV483" s="37"/>
      <c r="BW483" s="4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5"/>
      <c r="CK483" s="2"/>
      <c r="CL483" s="2"/>
    </row>
    <row r="484" spans="1:90" ht="12.75" customHeight="1">
      <c r="A484" s="1"/>
      <c r="B484" s="1"/>
      <c r="C484" s="1"/>
      <c r="D484" s="2"/>
      <c r="E484" s="185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3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177"/>
      <c r="AF484" s="177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4"/>
      <c r="BA484" s="2"/>
      <c r="BB484" s="2"/>
      <c r="BC484" s="2"/>
      <c r="BD484" s="2"/>
      <c r="BE484" s="2"/>
      <c r="BF484" s="97"/>
      <c r="BG484" s="177"/>
      <c r="BH484" s="177"/>
      <c r="BI484" s="177"/>
      <c r="BJ484" s="37"/>
      <c r="BK484" s="37"/>
      <c r="BL484" s="37"/>
      <c r="BM484" s="37"/>
      <c r="BN484" s="37"/>
      <c r="BO484" s="37"/>
      <c r="BP484" s="37"/>
      <c r="BQ484" s="37"/>
      <c r="BR484" s="4"/>
      <c r="BS484" s="4"/>
      <c r="BT484" s="4"/>
      <c r="BU484" s="4"/>
      <c r="BV484" s="37"/>
      <c r="BW484" s="4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5"/>
      <c r="CK484" s="2"/>
      <c r="CL484" s="2"/>
    </row>
    <row r="485" spans="1:90" ht="12.75" customHeight="1">
      <c r="A485" s="1"/>
      <c r="B485" s="1"/>
      <c r="C485" s="1"/>
      <c r="D485" s="2"/>
      <c r="E485" s="185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3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177"/>
      <c r="AF485" s="177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4"/>
      <c r="BA485" s="2"/>
      <c r="BB485" s="2"/>
      <c r="BC485" s="2"/>
      <c r="BD485" s="2"/>
      <c r="BE485" s="2"/>
      <c r="BF485" s="97"/>
      <c r="BG485" s="177"/>
      <c r="BH485" s="177"/>
      <c r="BI485" s="177"/>
      <c r="BJ485" s="37"/>
      <c r="BK485" s="37"/>
      <c r="BL485" s="37"/>
      <c r="BM485" s="37"/>
      <c r="BN485" s="37"/>
      <c r="BO485" s="37"/>
      <c r="BP485" s="37"/>
      <c r="BQ485" s="37"/>
      <c r="BR485" s="4"/>
      <c r="BS485" s="4"/>
      <c r="BT485" s="4"/>
      <c r="BU485" s="4"/>
      <c r="BV485" s="37"/>
      <c r="BW485" s="4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5"/>
      <c r="CK485" s="2"/>
      <c r="CL485" s="2"/>
    </row>
    <row r="486" spans="1:90" ht="12.75" customHeight="1">
      <c r="A486" s="1"/>
      <c r="B486" s="1"/>
      <c r="C486" s="1"/>
      <c r="D486" s="2"/>
      <c r="E486" s="185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3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177"/>
      <c r="AF486" s="177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4"/>
      <c r="BA486" s="2"/>
      <c r="BB486" s="2"/>
      <c r="BC486" s="2"/>
      <c r="BD486" s="2"/>
      <c r="BE486" s="2"/>
      <c r="BF486" s="97"/>
      <c r="BG486" s="177"/>
      <c r="BH486" s="177"/>
      <c r="BI486" s="177"/>
      <c r="BJ486" s="37"/>
      <c r="BK486" s="37"/>
      <c r="BL486" s="37"/>
      <c r="BM486" s="37"/>
      <c r="BN486" s="37"/>
      <c r="BO486" s="37"/>
      <c r="BP486" s="37"/>
      <c r="BQ486" s="37"/>
      <c r="BR486" s="4"/>
      <c r="BS486" s="4"/>
      <c r="BT486" s="4"/>
      <c r="BU486" s="4"/>
      <c r="BV486" s="37"/>
      <c r="BW486" s="4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5"/>
      <c r="CK486" s="2"/>
      <c r="CL486" s="2"/>
    </row>
    <row r="487" spans="1:90" ht="12.75" customHeight="1">
      <c r="A487" s="1"/>
      <c r="B487" s="1"/>
      <c r="C487" s="1"/>
      <c r="D487" s="2"/>
      <c r="E487" s="185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3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177"/>
      <c r="AF487" s="177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4"/>
      <c r="BA487" s="2"/>
      <c r="BB487" s="2"/>
      <c r="BC487" s="2"/>
      <c r="BD487" s="2"/>
      <c r="BE487" s="2"/>
      <c r="BF487" s="97"/>
      <c r="BG487" s="177"/>
      <c r="BH487" s="177"/>
      <c r="BI487" s="177"/>
      <c r="BJ487" s="37"/>
      <c r="BK487" s="37"/>
      <c r="BL487" s="37"/>
      <c r="BM487" s="37"/>
      <c r="BN487" s="37"/>
      <c r="BO487" s="37"/>
      <c r="BP487" s="37"/>
      <c r="BQ487" s="37"/>
      <c r="BR487" s="4"/>
      <c r="BS487" s="4"/>
      <c r="BT487" s="4"/>
      <c r="BU487" s="4"/>
      <c r="BV487" s="37"/>
      <c r="BW487" s="4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5"/>
      <c r="CK487" s="2"/>
      <c r="CL487" s="2"/>
    </row>
    <row r="488" spans="1:90" ht="12.75" customHeight="1">
      <c r="A488" s="1"/>
      <c r="B488" s="1"/>
      <c r="C488" s="1"/>
      <c r="D488" s="2"/>
      <c r="E488" s="185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3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177"/>
      <c r="AF488" s="177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4"/>
      <c r="BA488" s="2"/>
      <c r="BB488" s="2"/>
      <c r="BC488" s="2"/>
      <c r="BD488" s="2"/>
      <c r="BE488" s="2"/>
      <c r="BF488" s="97"/>
      <c r="BG488" s="177"/>
      <c r="BH488" s="177"/>
      <c r="BI488" s="177"/>
      <c r="BJ488" s="37"/>
      <c r="BK488" s="37"/>
      <c r="BL488" s="37"/>
      <c r="BM488" s="37"/>
      <c r="BN488" s="37"/>
      <c r="BO488" s="37"/>
      <c r="BP488" s="37"/>
      <c r="BQ488" s="37"/>
      <c r="BR488" s="4"/>
      <c r="BS488" s="4"/>
      <c r="BT488" s="4"/>
      <c r="BU488" s="4"/>
      <c r="BV488" s="37"/>
      <c r="BW488" s="4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5"/>
      <c r="CK488" s="2"/>
      <c r="CL488" s="2"/>
    </row>
    <row r="489" spans="1:90" ht="12.75" customHeight="1">
      <c r="A489" s="1"/>
      <c r="B489" s="1"/>
      <c r="C489" s="1"/>
      <c r="D489" s="2"/>
      <c r="E489" s="185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3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177"/>
      <c r="AF489" s="177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4"/>
      <c r="BA489" s="2"/>
      <c r="BB489" s="2"/>
      <c r="BC489" s="2"/>
      <c r="BD489" s="2"/>
      <c r="BE489" s="2"/>
      <c r="BF489" s="97"/>
      <c r="BG489" s="177"/>
      <c r="BH489" s="177"/>
      <c r="BI489" s="177"/>
      <c r="BJ489" s="37"/>
      <c r="BK489" s="37"/>
      <c r="BL489" s="37"/>
      <c r="BM489" s="37"/>
      <c r="BN489" s="37"/>
      <c r="BO489" s="37"/>
      <c r="BP489" s="37"/>
      <c r="BQ489" s="37"/>
      <c r="BR489" s="4"/>
      <c r="BS489" s="4"/>
      <c r="BT489" s="4"/>
      <c r="BU489" s="4"/>
      <c r="BV489" s="37"/>
      <c r="BW489" s="4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5"/>
      <c r="CK489" s="2"/>
      <c r="CL489" s="2"/>
    </row>
    <row r="490" spans="1:90" ht="12.75" customHeight="1">
      <c r="A490" s="1"/>
      <c r="B490" s="1"/>
      <c r="C490" s="1"/>
      <c r="D490" s="2"/>
      <c r="E490" s="185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3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177"/>
      <c r="AF490" s="177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4"/>
      <c r="BA490" s="2"/>
      <c r="BB490" s="2"/>
      <c r="BC490" s="2"/>
      <c r="BD490" s="2"/>
      <c r="BE490" s="2"/>
      <c r="BF490" s="97"/>
      <c r="BG490" s="177"/>
      <c r="BH490" s="177"/>
      <c r="BI490" s="177"/>
      <c r="BJ490" s="37"/>
      <c r="BK490" s="37"/>
      <c r="BL490" s="37"/>
      <c r="BM490" s="37"/>
      <c r="BN490" s="37"/>
      <c r="BO490" s="37"/>
      <c r="BP490" s="37"/>
      <c r="BQ490" s="37"/>
      <c r="BR490" s="4"/>
      <c r="BS490" s="4"/>
      <c r="BT490" s="4"/>
      <c r="BU490" s="4"/>
      <c r="BV490" s="37"/>
      <c r="BW490" s="4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5"/>
      <c r="CK490" s="2"/>
      <c r="CL490" s="2"/>
    </row>
    <row r="491" spans="1:90" ht="12.75" customHeight="1">
      <c r="A491" s="1"/>
      <c r="B491" s="1"/>
      <c r="C491" s="1"/>
      <c r="D491" s="2"/>
      <c r="E491" s="185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3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177"/>
      <c r="AF491" s="177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4"/>
      <c r="BA491" s="2"/>
      <c r="BB491" s="2"/>
      <c r="BC491" s="2"/>
      <c r="BD491" s="2"/>
      <c r="BE491" s="2"/>
      <c r="BF491" s="97"/>
      <c r="BG491" s="177"/>
      <c r="BH491" s="177"/>
      <c r="BI491" s="177"/>
      <c r="BJ491" s="37"/>
      <c r="BK491" s="37"/>
      <c r="BL491" s="37"/>
      <c r="BM491" s="37"/>
      <c r="BN491" s="37"/>
      <c r="BO491" s="37"/>
      <c r="BP491" s="37"/>
      <c r="BQ491" s="37"/>
      <c r="BR491" s="4"/>
      <c r="BS491" s="4"/>
      <c r="BT491" s="4"/>
      <c r="BU491" s="4"/>
      <c r="BV491" s="37"/>
      <c r="BW491" s="4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5"/>
      <c r="CK491" s="2"/>
      <c r="CL491" s="2"/>
    </row>
    <row r="492" spans="1:90" ht="12.75" customHeight="1">
      <c r="A492" s="1"/>
      <c r="B492" s="1"/>
      <c r="C492" s="1"/>
      <c r="D492" s="2"/>
      <c r="E492" s="185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3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177"/>
      <c r="AF492" s="177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4"/>
      <c r="BA492" s="2"/>
      <c r="BB492" s="2"/>
      <c r="BC492" s="2"/>
      <c r="BD492" s="2"/>
      <c r="BE492" s="2"/>
      <c r="BF492" s="97"/>
      <c r="BG492" s="177"/>
      <c r="BH492" s="177"/>
      <c r="BI492" s="177"/>
      <c r="BJ492" s="37"/>
      <c r="BK492" s="37"/>
      <c r="BL492" s="37"/>
      <c r="BM492" s="37"/>
      <c r="BN492" s="37"/>
      <c r="BO492" s="37"/>
      <c r="BP492" s="37"/>
      <c r="BQ492" s="37"/>
      <c r="BR492" s="4"/>
      <c r="BS492" s="4"/>
      <c r="BT492" s="4"/>
      <c r="BU492" s="4"/>
      <c r="BV492" s="37"/>
      <c r="BW492" s="4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5"/>
      <c r="CK492" s="2"/>
      <c r="CL492" s="2"/>
    </row>
    <row r="493" spans="1:90" ht="12.75" customHeight="1">
      <c r="A493" s="1"/>
      <c r="B493" s="1"/>
      <c r="C493" s="1"/>
      <c r="D493" s="2"/>
      <c r="E493" s="185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177"/>
      <c r="AF493" s="177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4"/>
      <c r="BA493" s="2"/>
      <c r="BB493" s="2"/>
      <c r="BC493" s="2"/>
      <c r="BD493" s="2"/>
      <c r="BE493" s="2"/>
      <c r="BF493" s="97"/>
      <c r="BG493" s="177"/>
      <c r="BH493" s="177"/>
      <c r="BI493" s="177"/>
      <c r="BJ493" s="37"/>
      <c r="BK493" s="37"/>
      <c r="BL493" s="37"/>
      <c r="BM493" s="37"/>
      <c r="BN493" s="37"/>
      <c r="BO493" s="37"/>
      <c r="BP493" s="37"/>
      <c r="BQ493" s="37"/>
      <c r="BR493" s="4"/>
      <c r="BS493" s="4"/>
      <c r="BT493" s="4"/>
      <c r="BU493" s="4"/>
      <c r="BV493" s="37"/>
      <c r="BW493" s="4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5"/>
      <c r="CK493" s="2"/>
      <c r="CL493" s="2"/>
    </row>
    <row r="494" spans="1:90" ht="12.75" customHeight="1">
      <c r="A494" s="1"/>
      <c r="B494" s="1"/>
      <c r="C494" s="1"/>
      <c r="D494" s="2"/>
      <c r="E494" s="185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3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177"/>
      <c r="AF494" s="177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4"/>
      <c r="BA494" s="2"/>
      <c r="BB494" s="2"/>
      <c r="BC494" s="2"/>
      <c r="BD494" s="2"/>
      <c r="BE494" s="2"/>
      <c r="BF494" s="97"/>
      <c r="BG494" s="177"/>
      <c r="BH494" s="177"/>
      <c r="BI494" s="177"/>
      <c r="BJ494" s="37"/>
      <c r="BK494" s="37"/>
      <c r="BL494" s="37"/>
      <c r="BM494" s="37"/>
      <c r="BN494" s="37"/>
      <c r="BO494" s="37"/>
      <c r="BP494" s="37"/>
      <c r="BQ494" s="37"/>
      <c r="BR494" s="4"/>
      <c r="BS494" s="4"/>
      <c r="BT494" s="4"/>
      <c r="BU494" s="4"/>
      <c r="BV494" s="37"/>
      <c r="BW494" s="4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5"/>
      <c r="CK494" s="2"/>
      <c r="CL494" s="2"/>
    </row>
    <row r="495" spans="1:90" ht="12.75" customHeight="1">
      <c r="A495" s="1"/>
      <c r="B495" s="1"/>
      <c r="C495" s="1"/>
      <c r="D495" s="2"/>
      <c r="E495" s="185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3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177"/>
      <c r="AF495" s="177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4"/>
      <c r="BA495" s="2"/>
      <c r="BB495" s="2"/>
      <c r="BC495" s="2"/>
      <c r="BD495" s="2"/>
      <c r="BE495" s="2"/>
      <c r="BF495" s="97"/>
      <c r="BG495" s="177"/>
      <c r="BH495" s="177"/>
      <c r="BI495" s="177"/>
      <c r="BJ495" s="37"/>
      <c r="BK495" s="37"/>
      <c r="BL495" s="37"/>
      <c r="BM495" s="37"/>
      <c r="BN495" s="37"/>
      <c r="BO495" s="37"/>
      <c r="BP495" s="37"/>
      <c r="BQ495" s="37"/>
      <c r="BR495" s="4"/>
      <c r="BS495" s="4"/>
      <c r="BT495" s="4"/>
      <c r="BU495" s="4"/>
      <c r="BV495" s="37"/>
      <c r="BW495" s="4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5"/>
      <c r="CK495" s="2"/>
      <c r="CL495" s="2"/>
    </row>
    <row r="496" spans="1:90" ht="12.75" customHeight="1">
      <c r="A496" s="1"/>
      <c r="B496" s="1"/>
      <c r="C496" s="1"/>
      <c r="D496" s="2"/>
      <c r="E496" s="185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3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177"/>
      <c r="AF496" s="177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4"/>
      <c r="BA496" s="2"/>
      <c r="BB496" s="2"/>
      <c r="BC496" s="2"/>
      <c r="BD496" s="2"/>
      <c r="BE496" s="2"/>
      <c r="BF496" s="97"/>
      <c r="BG496" s="177"/>
      <c r="BH496" s="177"/>
      <c r="BI496" s="177"/>
      <c r="BJ496" s="37"/>
      <c r="BK496" s="37"/>
      <c r="BL496" s="37"/>
      <c r="BM496" s="37"/>
      <c r="BN496" s="37"/>
      <c r="BO496" s="37"/>
      <c r="BP496" s="37"/>
      <c r="BQ496" s="37"/>
      <c r="BR496" s="4"/>
      <c r="BS496" s="4"/>
      <c r="BT496" s="4"/>
      <c r="BU496" s="4"/>
      <c r="BV496" s="37"/>
      <c r="BW496" s="4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5"/>
      <c r="CK496" s="2"/>
      <c r="CL496" s="2"/>
    </row>
    <row r="497" spans="1:90" ht="12.75" customHeight="1">
      <c r="A497" s="1"/>
      <c r="B497" s="1"/>
      <c r="C497" s="1"/>
      <c r="D497" s="2"/>
      <c r="E497" s="185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3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177"/>
      <c r="AF497" s="177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4"/>
      <c r="BA497" s="2"/>
      <c r="BB497" s="2"/>
      <c r="BC497" s="2"/>
      <c r="BD497" s="2"/>
      <c r="BE497" s="2"/>
      <c r="BF497" s="97"/>
      <c r="BG497" s="177"/>
      <c r="BH497" s="177"/>
      <c r="BI497" s="177"/>
      <c r="BJ497" s="37"/>
      <c r="BK497" s="37"/>
      <c r="BL497" s="37"/>
      <c r="BM497" s="37"/>
      <c r="BN497" s="37"/>
      <c r="BO497" s="37"/>
      <c r="BP497" s="37"/>
      <c r="BQ497" s="37"/>
      <c r="BR497" s="4"/>
      <c r="BS497" s="4"/>
      <c r="BT497" s="4"/>
      <c r="BU497" s="4"/>
      <c r="BV497" s="37"/>
      <c r="BW497" s="4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5"/>
      <c r="CK497" s="2"/>
      <c r="CL497" s="2"/>
    </row>
    <row r="498" spans="1:90" ht="12.75" customHeight="1">
      <c r="A498" s="1"/>
      <c r="B498" s="1"/>
      <c r="C498" s="1"/>
      <c r="D498" s="2"/>
      <c r="E498" s="185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3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177"/>
      <c r="AF498" s="177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4"/>
      <c r="BA498" s="2"/>
      <c r="BB498" s="2"/>
      <c r="BC498" s="2"/>
      <c r="BD498" s="2"/>
      <c r="BE498" s="2"/>
      <c r="BF498" s="97"/>
      <c r="BG498" s="177"/>
      <c r="BH498" s="177"/>
      <c r="BI498" s="177"/>
      <c r="BJ498" s="37"/>
      <c r="BK498" s="37"/>
      <c r="BL498" s="37"/>
      <c r="BM498" s="37"/>
      <c r="BN498" s="37"/>
      <c r="BO498" s="37"/>
      <c r="BP498" s="37"/>
      <c r="BQ498" s="37"/>
      <c r="BR498" s="4"/>
      <c r="BS498" s="4"/>
      <c r="BT498" s="4"/>
      <c r="BU498" s="4"/>
      <c r="BV498" s="37"/>
      <c r="BW498" s="4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5"/>
      <c r="CK498" s="2"/>
      <c r="CL498" s="2"/>
    </row>
    <row r="499" spans="1:90" ht="12.75" customHeight="1">
      <c r="A499" s="1"/>
      <c r="B499" s="1"/>
      <c r="C499" s="1"/>
      <c r="D499" s="2"/>
      <c r="E499" s="185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3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177"/>
      <c r="AF499" s="177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4"/>
      <c r="BA499" s="2"/>
      <c r="BB499" s="2"/>
      <c r="BC499" s="2"/>
      <c r="BD499" s="2"/>
      <c r="BE499" s="2"/>
      <c r="BF499" s="97"/>
      <c r="BG499" s="177"/>
      <c r="BH499" s="177"/>
      <c r="BI499" s="177"/>
      <c r="BJ499" s="37"/>
      <c r="BK499" s="37"/>
      <c r="BL499" s="37"/>
      <c r="BM499" s="37"/>
      <c r="BN499" s="37"/>
      <c r="BO499" s="37"/>
      <c r="BP499" s="37"/>
      <c r="BQ499" s="37"/>
      <c r="BR499" s="4"/>
      <c r="BS499" s="4"/>
      <c r="BT499" s="4"/>
      <c r="BU499" s="4"/>
      <c r="BV499" s="37"/>
      <c r="BW499" s="4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5"/>
      <c r="CK499" s="2"/>
      <c r="CL499" s="2"/>
    </row>
    <row r="500" spans="1:90" ht="12.75" customHeight="1">
      <c r="A500" s="1"/>
      <c r="B500" s="1"/>
      <c r="C500" s="1"/>
      <c r="D500" s="2"/>
      <c r="E500" s="185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3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177"/>
      <c r="AF500" s="177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4"/>
      <c r="BA500" s="2"/>
      <c r="BB500" s="2"/>
      <c r="BC500" s="2"/>
      <c r="BD500" s="2"/>
      <c r="BE500" s="2"/>
      <c r="BF500" s="97"/>
      <c r="BG500" s="177"/>
      <c r="BH500" s="177"/>
      <c r="BI500" s="177"/>
      <c r="BJ500" s="37"/>
      <c r="BK500" s="37"/>
      <c r="BL500" s="37"/>
      <c r="BM500" s="37"/>
      <c r="BN500" s="37"/>
      <c r="BO500" s="37"/>
      <c r="BP500" s="37"/>
      <c r="BQ500" s="37"/>
      <c r="BR500" s="4"/>
      <c r="BS500" s="4"/>
      <c r="BT500" s="4"/>
      <c r="BU500" s="4"/>
      <c r="BV500" s="37"/>
      <c r="BW500" s="4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5"/>
      <c r="CK500" s="2"/>
      <c r="CL500" s="2"/>
    </row>
    <row r="501" spans="1:90" ht="12.75" customHeight="1">
      <c r="A501" s="1"/>
      <c r="B501" s="1"/>
      <c r="C501" s="1"/>
      <c r="D501" s="2"/>
      <c r="E501" s="185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3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177"/>
      <c r="AF501" s="177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4"/>
      <c r="BA501" s="2"/>
      <c r="BB501" s="2"/>
      <c r="BC501" s="2"/>
      <c r="BD501" s="2"/>
      <c r="BE501" s="2"/>
      <c r="BF501" s="97"/>
      <c r="BG501" s="177"/>
      <c r="BH501" s="177"/>
      <c r="BI501" s="177"/>
      <c r="BJ501" s="37"/>
      <c r="BK501" s="37"/>
      <c r="BL501" s="37"/>
      <c r="BM501" s="37"/>
      <c r="BN501" s="37"/>
      <c r="BO501" s="37"/>
      <c r="BP501" s="37"/>
      <c r="BQ501" s="37"/>
      <c r="BR501" s="4"/>
      <c r="BS501" s="4"/>
      <c r="BT501" s="4"/>
      <c r="BU501" s="4"/>
      <c r="BV501" s="37"/>
      <c r="BW501" s="4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5"/>
      <c r="CK501" s="2"/>
      <c r="CL501" s="2"/>
    </row>
    <row r="502" spans="1:90" ht="12.75" customHeight="1">
      <c r="A502" s="1"/>
      <c r="B502" s="1"/>
      <c r="C502" s="1"/>
      <c r="D502" s="2"/>
      <c r="E502" s="185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3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177"/>
      <c r="AF502" s="177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4"/>
      <c r="BA502" s="2"/>
      <c r="BB502" s="2"/>
      <c r="BC502" s="2"/>
      <c r="BD502" s="2"/>
      <c r="BE502" s="2"/>
      <c r="BF502" s="97"/>
      <c r="BG502" s="177"/>
      <c r="BH502" s="177"/>
      <c r="BI502" s="177"/>
      <c r="BJ502" s="37"/>
      <c r="BK502" s="37"/>
      <c r="BL502" s="37"/>
      <c r="BM502" s="37"/>
      <c r="BN502" s="37"/>
      <c r="BO502" s="37"/>
      <c r="BP502" s="37"/>
      <c r="BQ502" s="37"/>
      <c r="BR502" s="4"/>
      <c r="BS502" s="4"/>
      <c r="BT502" s="4"/>
      <c r="BU502" s="4"/>
      <c r="BV502" s="37"/>
      <c r="BW502" s="4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5"/>
      <c r="CK502" s="2"/>
      <c r="CL502" s="2"/>
    </row>
    <row r="503" spans="1:90" ht="12.75" customHeight="1">
      <c r="A503" s="1"/>
      <c r="B503" s="1"/>
      <c r="C503" s="1"/>
      <c r="D503" s="2"/>
      <c r="E503" s="185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3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177"/>
      <c r="AF503" s="177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4"/>
      <c r="BA503" s="2"/>
      <c r="BB503" s="2"/>
      <c r="BC503" s="2"/>
      <c r="BD503" s="2"/>
      <c r="BE503" s="2"/>
      <c r="BF503" s="97"/>
      <c r="BG503" s="177"/>
      <c r="BH503" s="177"/>
      <c r="BI503" s="177"/>
      <c r="BJ503" s="37"/>
      <c r="BK503" s="37"/>
      <c r="BL503" s="37"/>
      <c r="BM503" s="37"/>
      <c r="BN503" s="37"/>
      <c r="BO503" s="37"/>
      <c r="BP503" s="37"/>
      <c r="BQ503" s="37"/>
      <c r="BR503" s="4"/>
      <c r="BS503" s="4"/>
      <c r="BT503" s="4"/>
      <c r="BU503" s="4"/>
      <c r="BV503" s="37"/>
      <c r="BW503" s="4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5"/>
      <c r="CK503" s="2"/>
      <c r="CL503" s="2"/>
    </row>
    <row r="504" spans="1:90" ht="12.75" customHeight="1">
      <c r="A504" s="1"/>
      <c r="B504" s="1"/>
      <c r="C504" s="1"/>
      <c r="D504" s="2"/>
      <c r="E504" s="185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3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177"/>
      <c r="AF504" s="177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4"/>
      <c r="BA504" s="2"/>
      <c r="BB504" s="2"/>
      <c r="BC504" s="2"/>
      <c r="BD504" s="2"/>
      <c r="BE504" s="2"/>
      <c r="BF504" s="97"/>
      <c r="BG504" s="177"/>
      <c r="BH504" s="177"/>
      <c r="BI504" s="177"/>
      <c r="BJ504" s="37"/>
      <c r="BK504" s="37"/>
      <c r="BL504" s="37"/>
      <c r="BM504" s="37"/>
      <c r="BN504" s="37"/>
      <c r="BO504" s="37"/>
      <c r="BP504" s="37"/>
      <c r="BQ504" s="37"/>
      <c r="BR504" s="4"/>
      <c r="BS504" s="4"/>
      <c r="BT504" s="4"/>
      <c r="BU504" s="4"/>
      <c r="BV504" s="37"/>
      <c r="BW504" s="4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5"/>
      <c r="CK504" s="2"/>
      <c r="CL504" s="2"/>
    </row>
    <row r="505" spans="1:90" ht="12.75" customHeight="1">
      <c r="A505" s="1"/>
      <c r="B505" s="1"/>
      <c r="C505" s="1"/>
      <c r="D505" s="2"/>
      <c r="E505" s="185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3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177"/>
      <c r="AF505" s="177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4"/>
      <c r="BA505" s="2"/>
      <c r="BB505" s="2"/>
      <c r="BC505" s="2"/>
      <c r="BD505" s="2"/>
      <c r="BE505" s="2"/>
      <c r="BF505" s="97"/>
      <c r="BG505" s="177"/>
      <c r="BH505" s="177"/>
      <c r="BI505" s="177"/>
      <c r="BJ505" s="37"/>
      <c r="BK505" s="37"/>
      <c r="BL505" s="37"/>
      <c r="BM505" s="37"/>
      <c r="BN505" s="37"/>
      <c r="BO505" s="37"/>
      <c r="BP505" s="37"/>
      <c r="BQ505" s="37"/>
      <c r="BR505" s="4"/>
      <c r="BS505" s="4"/>
      <c r="BT505" s="4"/>
      <c r="BU505" s="4"/>
      <c r="BV505" s="37"/>
      <c r="BW505" s="4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5"/>
      <c r="CK505" s="2"/>
      <c r="CL505" s="2"/>
    </row>
    <row r="506" spans="1:90" ht="12.75" customHeight="1">
      <c r="A506" s="1"/>
      <c r="B506" s="1"/>
      <c r="C506" s="1"/>
      <c r="D506" s="2"/>
      <c r="E506" s="185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3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177"/>
      <c r="AF506" s="177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4"/>
      <c r="BA506" s="2"/>
      <c r="BB506" s="2"/>
      <c r="BC506" s="2"/>
      <c r="BD506" s="2"/>
      <c r="BE506" s="2"/>
      <c r="BF506" s="97"/>
      <c r="BG506" s="177"/>
      <c r="BH506" s="177"/>
      <c r="BI506" s="177"/>
      <c r="BJ506" s="37"/>
      <c r="BK506" s="37"/>
      <c r="BL506" s="37"/>
      <c r="BM506" s="37"/>
      <c r="BN506" s="37"/>
      <c r="BO506" s="37"/>
      <c r="BP506" s="37"/>
      <c r="BQ506" s="37"/>
      <c r="BR506" s="4"/>
      <c r="BS506" s="4"/>
      <c r="BT506" s="4"/>
      <c r="BU506" s="4"/>
      <c r="BV506" s="37"/>
      <c r="BW506" s="4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5"/>
      <c r="CK506" s="2"/>
      <c r="CL506" s="2"/>
    </row>
    <row r="507" spans="1:90" ht="12.75" customHeight="1">
      <c r="A507" s="1"/>
      <c r="B507" s="1"/>
      <c r="C507" s="1"/>
      <c r="D507" s="2"/>
      <c r="E507" s="185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3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177"/>
      <c r="AF507" s="177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4"/>
      <c r="BA507" s="2"/>
      <c r="BB507" s="2"/>
      <c r="BC507" s="2"/>
      <c r="BD507" s="2"/>
      <c r="BE507" s="2"/>
      <c r="BF507" s="97"/>
      <c r="BG507" s="177"/>
      <c r="BH507" s="177"/>
      <c r="BI507" s="177"/>
      <c r="BJ507" s="37"/>
      <c r="BK507" s="37"/>
      <c r="BL507" s="37"/>
      <c r="BM507" s="37"/>
      <c r="BN507" s="37"/>
      <c r="BO507" s="37"/>
      <c r="BP507" s="37"/>
      <c r="BQ507" s="37"/>
      <c r="BR507" s="4"/>
      <c r="BS507" s="4"/>
      <c r="BT507" s="4"/>
      <c r="BU507" s="4"/>
      <c r="BV507" s="37"/>
      <c r="BW507" s="4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5"/>
      <c r="CK507" s="2"/>
      <c r="CL507" s="2"/>
    </row>
    <row r="508" spans="1:90" ht="12.75" customHeight="1">
      <c r="A508" s="1"/>
      <c r="B508" s="1"/>
      <c r="C508" s="1"/>
      <c r="D508" s="2"/>
      <c r="E508" s="185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3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177"/>
      <c r="AF508" s="177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4"/>
      <c r="BA508" s="2"/>
      <c r="BB508" s="2"/>
      <c r="BC508" s="2"/>
      <c r="BD508" s="2"/>
      <c r="BE508" s="2"/>
      <c r="BF508" s="97"/>
      <c r="BG508" s="177"/>
      <c r="BH508" s="177"/>
      <c r="BI508" s="177"/>
      <c r="BJ508" s="37"/>
      <c r="BK508" s="37"/>
      <c r="BL508" s="37"/>
      <c r="BM508" s="37"/>
      <c r="BN508" s="37"/>
      <c r="BO508" s="37"/>
      <c r="BP508" s="37"/>
      <c r="BQ508" s="37"/>
      <c r="BR508" s="4"/>
      <c r="BS508" s="4"/>
      <c r="BT508" s="4"/>
      <c r="BU508" s="4"/>
      <c r="BV508" s="37"/>
      <c r="BW508" s="4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5"/>
      <c r="CK508" s="2"/>
      <c r="CL508" s="2"/>
    </row>
    <row r="509" spans="1:90" ht="12.75" customHeight="1">
      <c r="A509" s="1"/>
      <c r="B509" s="1"/>
      <c r="C509" s="1"/>
      <c r="D509" s="2"/>
      <c r="E509" s="185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3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177"/>
      <c r="AF509" s="177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4"/>
      <c r="BA509" s="2"/>
      <c r="BB509" s="2"/>
      <c r="BC509" s="2"/>
      <c r="BD509" s="2"/>
      <c r="BE509" s="2"/>
      <c r="BF509" s="97"/>
      <c r="BG509" s="177"/>
      <c r="BH509" s="177"/>
      <c r="BI509" s="177"/>
      <c r="BJ509" s="37"/>
      <c r="BK509" s="37"/>
      <c r="BL509" s="37"/>
      <c r="BM509" s="37"/>
      <c r="BN509" s="37"/>
      <c r="BO509" s="37"/>
      <c r="BP509" s="37"/>
      <c r="BQ509" s="37"/>
      <c r="BR509" s="4"/>
      <c r="BS509" s="4"/>
      <c r="BT509" s="4"/>
      <c r="BU509" s="4"/>
      <c r="BV509" s="37"/>
      <c r="BW509" s="4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5"/>
      <c r="CK509" s="2"/>
      <c r="CL509" s="2"/>
    </row>
    <row r="510" spans="1:90" ht="12.75" customHeight="1">
      <c r="A510" s="1"/>
      <c r="B510" s="1"/>
      <c r="C510" s="1"/>
      <c r="D510" s="2"/>
      <c r="E510" s="185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3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177"/>
      <c r="AF510" s="177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4"/>
      <c r="BA510" s="2"/>
      <c r="BB510" s="2"/>
      <c r="BC510" s="2"/>
      <c r="BD510" s="2"/>
      <c r="BE510" s="2"/>
      <c r="BF510" s="97"/>
      <c r="BG510" s="177"/>
      <c r="BH510" s="177"/>
      <c r="BI510" s="177"/>
      <c r="BJ510" s="37"/>
      <c r="BK510" s="37"/>
      <c r="BL510" s="37"/>
      <c r="BM510" s="37"/>
      <c r="BN510" s="37"/>
      <c r="BO510" s="37"/>
      <c r="BP510" s="37"/>
      <c r="BQ510" s="37"/>
      <c r="BR510" s="4"/>
      <c r="BS510" s="4"/>
      <c r="BT510" s="4"/>
      <c r="BU510" s="4"/>
      <c r="BV510" s="37"/>
      <c r="BW510" s="4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5"/>
      <c r="CK510" s="2"/>
      <c r="CL510" s="2"/>
    </row>
    <row r="511" spans="1:90" ht="12.75" customHeight="1">
      <c r="A511" s="1"/>
      <c r="B511" s="1"/>
      <c r="C511" s="1"/>
      <c r="D511" s="2"/>
      <c r="E511" s="185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3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177"/>
      <c r="AF511" s="177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4"/>
      <c r="BA511" s="2"/>
      <c r="BB511" s="2"/>
      <c r="BC511" s="2"/>
      <c r="BD511" s="2"/>
      <c r="BE511" s="2"/>
      <c r="BF511" s="97"/>
      <c r="BG511" s="177"/>
      <c r="BH511" s="177"/>
      <c r="BI511" s="177"/>
      <c r="BJ511" s="37"/>
      <c r="BK511" s="37"/>
      <c r="BL511" s="37"/>
      <c r="BM511" s="37"/>
      <c r="BN511" s="37"/>
      <c r="BO511" s="37"/>
      <c r="BP511" s="37"/>
      <c r="BQ511" s="37"/>
      <c r="BR511" s="4"/>
      <c r="BS511" s="4"/>
      <c r="BT511" s="4"/>
      <c r="BU511" s="4"/>
      <c r="BV511" s="37"/>
      <c r="BW511" s="4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5"/>
      <c r="CK511" s="2"/>
      <c r="CL511" s="2"/>
    </row>
    <row r="512" spans="1:90" ht="12.75" customHeight="1">
      <c r="A512" s="1"/>
      <c r="B512" s="1"/>
      <c r="C512" s="1"/>
      <c r="D512" s="2"/>
      <c r="E512" s="185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3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177"/>
      <c r="AF512" s="177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4"/>
      <c r="BA512" s="2"/>
      <c r="BB512" s="2"/>
      <c r="BC512" s="2"/>
      <c r="BD512" s="2"/>
      <c r="BE512" s="2"/>
      <c r="BF512" s="97"/>
      <c r="BG512" s="177"/>
      <c r="BH512" s="177"/>
      <c r="BI512" s="177"/>
      <c r="BJ512" s="37"/>
      <c r="BK512" s="37"/>
      <c r="BL512" s="37"/>
      <c r="BM512" s="37"/>
      <c r="BN512" s="37"/>
      <c r="BO512" s="37"/>
      <c r="BP512" s="37"/>
      <c r="BQ512" s="37"/>
      <c r="BR512" s="4"/>
      <c r="BS512" s="4"/>
      <c r="BT512" s="4"/>
      <c r="BU512" s="4"/>
      <c r="BV512" s="37"/>
      <c r="BW512" s="4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5"/>
      <c r="CK512" s="2"/>
      <c r="CL512" s="2"/>
    </row>
    <row r="513" spans="1:90" ht="12.75" customHeight="1">
      <c r="A513" s="1"/>
      <c r="B513" s="1"/>
      <c r="C513" s="1"/>
      <c r="D513" s="2"/>
      <c r="E513" s="185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3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177"/>
      <c r="AF513" s="177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4"/>
      <c r="BA513" s="2"/>
      <c r="BB513" s="2"/>
      <c r="BC513" s="2"/>
      <c r="BD513" s="2"/>
      <c r="BE513" s="2"/>
      <c r="BF513" s="97"/>
      <c r="BG513" s="177"/>
      <c r="BH513" s="177"/>
      <c r="BI513" s="177"/>
      <c r="BJ513" s="37"/>
      <c r="BK513" s="37"/>
      <c r="BL513" s="37"/>
      <c r="BM513" s="37"/>
      <c r="BN513" s="37"/>
      <c r="BO513" s="37"/>
      <c r="BP513" s="37"/>
      <c r="BQ513" s="37"/>
      <c r="BR513" s="4"/>
      <c r="BS513" s="4"/>
      <c r="BT513" s="4"/>
      <c r="BU513" s="4"/>
      <c r="BV513" s="37"/>
      <c r="BW513" s="4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5"/>
      <c r="CK513" s="2"/>
      <c r="CL513" s="2"/>
    </row>
    <row r="514" spans="1:90" ht="12.75" customHeight="1">
      <c r="A514" s="1"/>
      <c r="B514" s="1"/>
      <c r="C514" s="1"/>
      <c r="D514" s="2"/>
      <c r="E514" s="185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3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177"/>
      <c r="AF514" s="177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4"/>
      <c r="BA514" s="2"/>
      <c r="BB514" s="2"/>
      <c r="BC514" s="2"/>
      <c r="BD514" s="2"/>
      <c r="BE514" s="2"/>
      <c r="BF514" s="97"/>
      <c r="BG514" s="177"/>
      <c r="BH514" s="177"/>
      <c r="BI514" s="177"/>
      <c r="BJ514" s="37"/>
      <c r="BK514" s="37"/>
      <c r="BL514" s="37"/>
      <c r="BM514" s="37"/>
      <c r="BN514" s="37"/>
      <c r="BO514" s="37"/>
      <c r="BP514" s="37"/>
      <c r="BQ514" s="37"/>
      <c r="BR514" s="4"/>
      <c r="BS514" s="4"/>
      <c r="BT514" s="4"/>
      <c r="BU514" s="4"/>
      <c r="BV514" s="37"/>
      <c r="BW514" s="4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5"/>
      <c r="CK514" s="2"/>
      <c r="CL514" s="2"/>
    </row>
    <row r="515" spans="1:90" ht="12.75" customHeight="1">
      <c r="A515" s="1"/>
      <c r="B515" s="1"/>
      <c r="C515" s="1"/>
      <c r="D515" s="2"/>
      <c r="E515" s="185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3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177"/>
      <c r="AF515" s="177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4"/>
      <c r="BA515" s="2"/>
      <c r="BB515" s="2"/>
      <c r="BC515" s="2"/>
      <c r="BD515" s="2"/>
      <c r="BE515" s="2"/>
      <c r="BF515" s="97"/>
      <c r="BG515" s="177"/>
      <c r="BH515" s="177"/>
      <c r="BI515" s="177"/>
      <c r="BJ515" s="37"/>
      <c r="BK515" s="37"/>
      <c r="BL515" s="37"/>
      <c r="BM515" s="37"/>
      <c r="BN515" s="37"/>
      <c r="BO515" s="37"/>
      <c r="BP515" s="37"/>
      <c r="BQ515" s="37"/>
      <c r="BR515" s="4"/>
      <c r="BS515" s="4"/>
      <c r="BT515" s="4"/>
      <c r="BU515" s="4"/>
      <c r="BV515" s="37"/>
      <c r="BW515" s="4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5"/>
      <c r="CK515" s="2"/>
      <c r="CL515" s="2"/>
    </row>
    <row r="516" spans="1:90" ht="12.75" customHeight="1">
      <c r="A516" s="1"/>
      <c r="B516" s="1"/>
      <c r="C516" s="1"/>
      <c r="D516" s="2"/>
      <c r="E516" s="185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3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177"/>
      <c r="AF516" s="177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4"/>
      <c r="BA516" s="2"/>
      <c r="BB516" s="2"/>
      <c r="BC516" s="2"/>
      <c r="BD516" s="2"/>
      <c r="BE516" s="2"/>
      <c r="BF516" s="97"/>
      <c r="BG516" s="177"/>
      <c r="BH516" s="177"/>
      <c r="BI516" s="177"/>
      <c r="BJ516" s="37"/>
      <c r="BK516" s="37"/>
      <c r="BL516" s="37"/>
      <c r="BM516" s="37"/>
      <c r="BN516" s="37"/>
      <c r="BO516" s="37"/>
      <c r="BP516" s="37"/>
      <c r="BQ516" s="37"/>
      <c r="BR516" s="4"/>
      <c r="BS516" s="4"/>
      <c r="BT516" s="4"/>
      <c r="BU516" s="4"/>
      <c r="BV516" s="37"/>
      <c r="BW516" s="4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5"/>
      <c r="CK516" s="2"/>
      <c r="CL516" s="2"/>
    </row>
    <row r="517" spans="1:90" ht="12.75" customHeight="1">
      <c r="A517" s="1"/>
      <c r="B517" s="1"/>
      <c r="C517" s="1"/>
      <c r="D517" s="2"/>
      <c r="E517" s="185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3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177"/>
      <c r="AF517" s="177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4"/>
      <c r="BA517" s="2"/>
      <c r="BB517" s="2"/>
      <c r="BC517" s="2"/>
      <c r="BD517" s="2"/>
      <c r="BE517" s="2"/>
      <c r="BF517" s="97"/>
      <c r="BG517" s="177"/>
      <c r="BH517" s="177"/>
      <c r="BI517" s="177"/>
      <c r="BJ517" s="37"/>
      <c r="BK517" s="37"/>
      <c r="BL517" s="37"/>
      <c r="BM517" s="37"/>
      <c r="BN517" s="37"/>
      <c r="BO517" s="37"/>
      <c r="BP517" s="37"/>
      <c r="BQ517" s="37"/>
      <c r="BR517" s="4"/>
      <c r="BS517" s="4"/>
      <c r="BT517" s="4"/>
      <c r="BU517" s="4"/>
      <c r="BV517" s="37"/>
      <c r="BW517" s="4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5"/>
      <c r="CK517" s="2"/>
      <c r="CL517" s="2"/>
    </row>
    <row r="518" spans="1:90" ht="12.75" customHeight="1">
      <c r="A518" s="1"/>
      <c r="B518" s="1"/>
      <c r="C518" s="1"/>
      <c r="D518" s="2"/>
      <c r="E518" s="185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3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177"/>
      <c r="AF518" s="177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4"/>
      <c r="BA518" s="2"/>
      <c r="BB518" s="2"/>
      <c r="BC518" s="2"/>
      <c r="BD518" s="2"/>
      <c r="BE518" s="2"/>
      <c r="BF518" s="97"/>
      <c r="BG518" s="177"/>
      <c r="BH518" s="177"/>
      <c r="BI518" s="177"/>
      <c r="BJ518" s="37"/>
      <c r="BK518" s="37"/>
      <c r="BL518" s="37"/>
      <c r="BM518" s="37"/>
      <c r="BN518" s="37"/>
      <c r="BO518" s="37"/>
      <c r="BP518" s="37"/>
      <c r="BQ518" s="37"/>
      <c r="BR518" s="4"/>
      <c r="BS518" s="4"/>
      <c r="BT518" s="4"/>
      <c r="BU518" s="4"/>
      <c r="BV518" s="37"/>
      <c r="BW518" s="4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5"/>
      <c r="CK518" s="2"/>
      <c r="CL518" s="2"/>
    </row>
    <row r="519" spans="1:90" ht="12.75" customHeight="1">
      <c r="A519" s="1"/>
      <c r="B519" s="1"/>
      <c r="C519" s="1"/>
      <c r="D519" s="2"/>
      <c r="E519" s="185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3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177"/>
      <c r="AF519" s="177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4"/>
      <c r="BA519" s="2"/>
      <c r="BB519" s="2"/>
      <c r="BC519" s="2"/>
      <c r="BD519" s="2"/>
      <c r="BE519" s="2"/>
      <c r="BF519" s="97"/>
      <c r="BG519" s="177"/>
      <c r="BH519" s="177"/>
      <c r="BI519" s="177"/>
      <c r="BJ519" s="37"/>
      <c r="BK519" s="37"/>
      <c r="BL519" s="37"/>
      <c r="BM519" s="37"/>
      <c r="BN519" s="37"/>
      <c r="BO519" s="37"/>
      <c r="BP519" s="37"/>
      <c r="BQ519" s="37"/>
      <c r="BR519" s="4"/>
      <c r="BS519" s="4"/>
      <c r="BT519" s="4"/>
      <c r="BU519" s="4"/>
      <c r="BV519" s="37"/>
      <c r="BW519" s="4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5"/>
      <c r="CK519" s="2"/>
      <c r="CL519" s="2"/>
    </row>
    <row r="520" spans="1:90" ht="12.75" customHeight="1">
      <c r="A520" s="1"/>
      <c r="B520" s="1"/>
      <c r="C520" s="1"/>
      <c r="D520" s="2"/>
      <c r="E520" s="185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3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177"/>
      <c r="AF520" s="177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4"/>
      <c r="BA520" s="2"/>
      <c r="BB520" s="2"/>
      <c r="BC520" s="2"/>
      <c r="BD520" s="2"/>
      <c r="BE520" s="2"/>
      <c r="BF520" s="97"/>
      <c r="BG520" s="177"/>
      <c r="BH520" s="177"/>
      <c r="BI520" s="177"/>
      <c r="BJ520" s="37"/>
      <c r="BK520" s="37"/>
      <c r="BL520" s="37"/>
      <c r="BM520" s="37"/>
      <c r="BN520" s="37"/>
      <c r="BO520" s="37"/>
      <c r="BP520" s="37"/>
      <c r="BQ520" s="37"/>
      <c r="BR520" s="4"/>
      <c r="BS520" s="4"/>
      <c r="BT520" s="4"/>
      <c r="BU520" s="4"/>
      <c r="BV520" s="37"/>
      <c r="BW520" s="4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5"/>
      <c r="CK520" s="2"/>
      <c r="CL520" s="2"/>
    </row>
    <row r="521" spans="1:90" ht="12.75" customHeight="1">
      <c r="A521" s="1"/>
      <c r="B521" s="1"/>
      <c r="C521" s="1"/>
      <c r="D521" s="2"/>
      <c r="E521" s="185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3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177"/>
      <c r="AF521" s="177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4"/>
      <c r="BA521" s="2"/>
      <c r="BB521" s="2"/>
      <c r="BC521" s="2"/>
      <c r="BD521" s="2"/>
      <c r="BE521" s="2"/>
      <c r="BF521" s="97"/>
      <c r="BG521" s="177"/>
      <c r="BH521" s="177"/>
      <c r="BI521" s="177"/>
      <c r="BJ521" s="37"/>
      <c r="BK521" s="37"/>
      <c r="BL521" s="37"/>
      <c r="BM521" s="37"/>
      <c r="BN521" s="37"/>
      <c r="BO521" s="37"/>
      <c r="BP521" s="37"/>
      <c r="BQ521" s="37"/>
      <c r="BR521" s="4"/>
      <c r="BS521" s="4"/>
      <c r="BT521" s="4"/>
      <c r="BU521" s="4"/>
      <c r="BV521" s="37"/>
      <c r="BW521" s="4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5"/>
      <c r="CK521" s="2"/>
      <c r="CL521" s="2"/>
    </row>
    <row r="522" spans="1:90" ht="12.75" customHeight="1">
      <c r="A522" s="1"/>
      <c r="B522" s="1"/>
      <c r="C522" s="1"/>
      <c r="D522" s="2"/>
      <c r="E522" s="185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3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177"/>
      <c r="AF522" s="177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4"/>
      <c r="BA522" s="2"/>
      <c r="BB522" s="2"/>
      <c r="BC522" s="2"/>
      <c r="BD522" s="2"/>
      <c r="BE522" s="2"/>
      <c r="BF522" s="97"/>
      <c r="BG522" s="177"/>
      <c r="BH522" s="177"/>
      <c r="BI522" s="177"/>
      <c r="BJ522" s="37"/>
      <c r="BK522" s="37"/>
      <c r="BL522" s="37"/>
      <c r="BM522" s="37"/>
      <c r="BN522" s="37"/>
      <c r="BO522" s="37"/>
      <c r="BP522" s="37"/>
      <c r="BQ522" s="37"/>
      <c r="BR522" s="4"/>
      <c r="BS522" s="4"/>
      <c r="BT522" s="4"/>
      <c r="BU522" s="4"/>
      <c r="BV522" s="37"/>
      <c r="BW522" s="4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5"/>
      <c r="CK522" s="2"/>
      <c r="CL522" s="2"/>
    </row>
    <row r="523" spans="1:90" ht="12.75" customHeight="1">
      <c r="A523" s="1"/>
      <c r="B523" s="1"/>
      <c r="C523" s="1"/>
      <c r="D523" s="2"/>
      <c r="E523" s="185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3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177"/>
      <c r="AF523" s="177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4"/>
      <c r="BA523" s="2"/>
      <c r="BB523" s="2"/>
      <c r="BC523" s="2"/>
      <c r="BD523" s="2"/>
      <c r="BE523" s="2"/>
      <c r="BF523" s="97"/>
      <c r="BG523" s="177"/>
      <c r="BH523" s="177"/>
      <c r="BI523" s="177"/>
      <c r="BJ523" s="37"/>
      <c r="BK523" s="37"/>
      <c r="BL523" s="37"/>
      <c r="BM523" s="37"/>
      <c r="BN523" s="37"/>
      <c r="BO523" s="37"/>
      <c r="BP523" s="37"/>
      <c r="BQ523" s="37"/>
      <c r="BR523" s="4"/>
      <c r="BS523" s="4"/>
      <c r="BT523" s="4"/>
      <c r="BU523" s="4"/>
      <c r="BV523" s="37"/>
      <c r="BW523" s="4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5"/>
      <c r="CK523" s="2"/>
      <c r="CL523" s="2"/>
    </row>
    <row r="524" spans="1:90" ht="12.75" customHeight="1">
      <c r="A524" s="1"/>
      <c r="B524" s="1"/>
      <c r="C524" s="1"/>
      <c r="D524" s="2"/>
      <c r="E524" s="185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3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177"/>
      <c r="AF524" s="177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4"/>
      <c r="BA524" s="2"/>
      <c r="BB524" s="2"/>
      <c r="BC524" s="2"/>
      <c r="BD524" s="2"/>
      <c r="BE524" s="2"/>
      <c r="BF524" s="97"/>
      <c r="BG524" s="177"/>
      <c r="BH524" s="177"/>
      <c r="BI524" s="177"/>
      <c r="BJ524" s="37"/>
      <c r="BK524" s="37"/>
      <c r="BL524" s="37"/>
      <c r="BM524" s="37"/>
      <c r="BN524" s="37"/>
      <c r="BO524" s="37"/>
      <c r="BP524" s="37"/>
      <c r="BQ524" s="37"/>
      <c r="BR524" s="4"/>
      <c r="BS524" s="4"/>
      <c r="BT524" s="4"/>
      <c r="BU524" s="4"/>
      <c r="BV524" s="37"/>
      <c r="BW524" s="4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5"/>
      <c r="CK524" s="2"/>
      <c r="CL524" s="2"/>
    </row>
    <row r="525" spans="1:90" ht="12.75" customHeight="1">
      <c r="A525" s="1"/>
      <c r="B525" s="1"/>
      <c r="C525" s="1"/>
      <c r="D525" s="2"/>
      <c r="E525" s="185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3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177"/>
      <c r="AF525" s="177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4"/>
      <c r="BA525" s="2"/>
      <c r="BB525" s="2"/>
      <c r="BC525" s="2"/>
      <c r="BD525" s="2"/>
      <c r="BE525" s="2"/>
      <c r="BF525" s="97"/>
      <c r="BG525" s="177"/>
      <c r="BH525" s="177"/>
      <c r="BI525" s="177"/>
      <c r="BJ525" s="37"/>
      <c r="BK525" s="37"/>
      <c r="BL525" s="37"/>
      <c r="BM525" s="37"/>
      <c r="BN525" s="37"/>
      <c r="BO525" s="37"/>
      <c r="BP525" s="37"/>
      <c r="BQ525" s="37"/>
      <c r="BR525" s="4"/>
      <c r="BS525" s="4"/>
      <c r="BT525" s="4"/>
      <c r="BU525" s="4"/>
      <c r="BV525" s="37"/>
      <c r="BW525" s="4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5"/>
      <c r="CK525" s="2"/>
      <c r="CL525" s="2"/>
    </row>
    <row r="526" spans="1:90" ht="12.75" customHeight="1">
      <c r="A526" s="1"/>
      <c r="B526" s="1"/>
      <c r="C526" s="1"/>
      <c r="D526" s="2"/>
      <c r="E526" s="185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3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177"/>
      <c r="AF526" s="177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4"/>
      <c r="BA526" s="2"/>
      <c r="BB526" s="2"/>
      <c r="BC526" s="2"/>
      <c r="BD526" s="2"/>
      <c r="BE526" s="2"/>
      <c r="BF526" s="97"/>
      <c r="BG526" s="177"/>
      <c r="BH526" s="177"/>
      <c r="BI526" s="177"/>
      <c r="BJ526" s="37"/>
      <c r="BK526" s="37"/>
      <c r="BL526" s="37"/>
      <c r="BM526" s="37"/>
      <c r="BN526" s="37"/>
      <c r="BO526" s="37"/>
      <c r="BP526" s="37"/>
      <c r="BQ526" s="37"/>
      <c r="BR526" s="4"/>
      <c r="BS526" s="4"/>
      <c r="BT526" s="4"/>
      <c r="BU526" s="4"/>
      <c r="BV526" s="37"/>
      <c r="BW526" s="4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5"/>
      <c r="CK526" s="2"/>
      <c r="CL526" s="2"/>
    </row>
    <row r="527" spans="1:90" ht="12.75" customHeight="1">
      <c r="A527" s="1"/>
      <c r="B527" s="1"/>
      <c r="C527" s="1"/>
      <c r="D527" s="2"/>
      <c r="E527" s="185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3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177"/>
      <c r="AF527" s="177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4"/>
      <c r="BA527" s="2"/>
      <c r="BB527" s="2"/>
      <c r="BC527" s="2"/>
      <c r="BD527" s="2"/>
      <c r="BE527" s="2"/>
      <c r="BF527" s="97"/>
      <c r="BG527" s="177"/>
      <c r="BH527" s="177"/>
      <c r="BI527" s="177"/>
      <c r="BJ527" s="37"/>
      <c r="BK527" s="37"/>
      <c r="BL527" s="37"/>
      <c r="BM527" s="37"/>
      <c r="BN527" s="37"/>
      <c r="BO527" s="37"/>
      <c r="BP527" s="37"/>
      <c r="BQ527" s="37"/>
      <c r="BR527" s="4"/>
      <c r="BS527" s="4"/>
      <c r="BT527" s="4"/>
      <c r="BU527" s="4"/>
      <c r="BV527" s="37"/>
      <c r="BW527" s="4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5"/>
      <c r="CK527" s="2"/>
      <c r="CL527" s="2"/>
    </row>
    <row r="528" spans="1:90" ht="12.75" customHeight="1">
      <c r="A528" s="1"/>
      <c r="B528" s="1"/>
      <c r="C528" s="1"/>
      <c r="D528" s="2"/>
      <c r="E528" s="185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3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177"/>
      <c r="AF528" s="177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4"/>
      <c r="BA528" s="2"/>
      <c r="BB528" s="2"/>
      <c r="BC528" s="2"/>
      <c r="BD528" s="2"/>
      <c r="BE528" s="2"/>
      <c r="BF528" s="97"/>
      <c r="BG528" s="177"/>
      <c r="BH528" s="177"/>
      <c r="BI528" s="177"/>
      <c r="BJ528" s="37"/>
      <c r="BK528" s="37"/>
      <c r="BL528" s="37"/>
      <c r="BM528" s="37"/>
      <c r="BN528" s="37"/>
      <c r="BO528" s="37"/>
      <c r="BP528" s="37"/>
      <c r="BQ528" s="37"/>
      <c r="BR528" s="4"/>
      <c r="BS528" s="4"/>
      <c r="BT528" s="4"/>
      <c r="BU528" s="4"/>
      <c r="BV528" s="37"/>
      <c r="BW528" s="4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5"/>
      <c r="CK528" s="2"/>
      <c r="CL528" s="2"/>
    </row>
    <row r="529" spans="1:90" ht="12.75" customHeight="1">
      <c r="A529" s="1"/>
      <c r="B529" s="1"/>
      <c r="C529" s="1"/>
      <c r="D529" s="2"/>
      <c r="E529" s="185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3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177"/>
      <c r="AF529" s="177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4"/>
      <c r="BA529" s="2"/>
      <c r="BB529" s="2"/>
      <c r="BC529" s="2"/>
      <c r="BD529" s="2"/>
      <c r="BE529" s="2"/>
      <c r="BF529" s="97"/>
      <c r="BG529" s="177"/>
      <c r="BH529" s="177"/>
      <c r="BI529" s="177"/>
      <c r="BJ529" s="37"/>
      <c r="BK529" s="37"/>
      <c r="BL529" s="37"/>
      <c r="BM529" s="37"/>
      <c r="BN529" s="37"/>
      <c r="BO529" s="37"/>
      <c r="BP529" s="37"/>
      <c r="BQ529" s="37"/>
      <c r="BR529" s="4"/>
      <c r="BS529" s="4"/>
      <c r="BT529" s="4"/>
      <c r="BU529" s="4"/>
      <c r="BV529" s="37"/>
      <c r="BW529" s="4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5"/>
      <c r="CK529" s="2"/>
      <c r="CL529" s="2"/>
    </row>
    <row r="530" spans="1:90" ht="12.75" customHeight="1">
      <c r="A530" s="1"/>
      <c r="B530" s="1"/>
      <c r="C530" s="1"/>
      <c r="D530" s="2"/>
      <c r="E530" s="185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3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177"/>
      <c r="AF530" s="177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4"/>
      <c r="BA530" s="2"/>
      <c r="BB530" s="2"/>
      <c r="BC530" s="2"/>
      <c r="BD530" s="2"/>
      <c r="BE530" s="2"/>
      <c r="BF530" s="97"/>
      <c r="BG530" s="177"/>
      <c r="BH530" s="177"/>
      <c r="BI530" s="177"/>
      <c r="BJ530" s="37"/>
      <c r="BK530" s="37"/>
      <c r="BL530" s="37"/>
      <c r="BM530" s="37"/>
      <c r="BN530" s="37"/>
      <c r="BO530" s="37"/>
      <c r="BP530" s="37"/>
      <c r="BQ530" s="37"/>
      <c r="BR530" s="4"/>
      <c r="BS530" s="4"/>
      <c r="BT530" s="4"/>
      <c r="BU530" s="4"/>
      <c r="BV530" s="37"/>
      <c r="BW530" s="4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5"/>
      <c r="CK530" s="2"/>
      <c r="CL530" s="2"/>
    </row>
    <row r="531" spans="1:90" ht="12.75" customHeight="1">
      <c r="A531" s="1"/>
      <c r="B531" s="1"/>
      <c r="C531" s="1"/>
      <c r="D531" s="2"/>
      <c r="E531" s="185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3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177"/>
      <c r="AF531" s="177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4"/>
      <c r="BA531" s="2"/>
      <c r="BB531" s="2"/>
      <c r="BC531" s="2"/>
      <c r="BD531" s="2"/>
      <c r="BE531" s="2"/>
      <c r="BF531" s="97"/>
      <c r="BG531" s="177"/>
      <c r="BH531" s="177"/>
      <c r="BI531" s="177"/>
      <c r="BJ531" s="37"/>
      <c r="BK531" s="37"/>
      <c r="BL531" s="37"/>
      <c r="BM531" s="37"/>
      <c r="BN531" s="37"/>
      <c r="BO531" s="37"/>
      <c r="BP531" s="37"/>
      <c r="BQ531" s="37"/>
      <c r="BR531" s="4"/>
      <c r="BS531" s="4"/>
      <c r="BT531" s="4"/>
      <c r="BU531" s="4"/>
      <c r="BV531" s="37"/>
      <c r="BW531" s="4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5"/>
      <c r="CK531" s="2"/>
      <c r="CL531" s="2"/>
    </row>
    <row r="532" spans="1:90" ht="12.75" customHeight="1">
      <c r="A532" s="1"/>
      <c r="B532" s="1"/>
      <c r="C532" s="1"/>
      <c r="D532" s="2"/>
      <c r="E532" s="185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3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177"/>
      <c r="AF532" s="177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4"/>
      <c r="BA532" s="2"/>
      <c r="BB532" s="2"/>
      <c r="BC532" s="2"/>
      <c r="BD532" s="2"/>
      <c r="BE532" s="2"/>
      <c r="BF532" s="97"/>
      <c r="BG532" s="177"/>
      <c r="BH532" s="177"/>
      <c r="BI532" s="177"/>
      <c r="BJ532" s="37"/>
      <c r="BK532" s="37"/>
      <c r="BL532" s="37"/>
      <c r="BM532" s="37"/>
      <c r="BN532" s="37"/>
      <c r="BO532" s="37"/>
      <c r="BP532" s="37"/>
      <c r="BQ532" s="37"/>
      <c r="BR532" s="4"/>
      <c r="BS532" s="4"/>
      <c r="BT532" s="4"/>
      <c r="BU532" s="4"/>
      <c r="BV532" s="37"/>
      <c r="BW532" s="4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5"/>
      <c r="CK532" s="2"/>
      <c r="CL532" s="2"/>
    </row>
    <row r="533" spans="1:90" ht="12.75" customHeight="1">
      <c r="A533" s="1"/>
      <c r="B533" s="1"/>
      <c r="C533" s="1"/>
      <c r="D533" s="2"/>
      <c r="E533" s="185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3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177"/>
      <c r="AF533" s="177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4"/>
      <c r="BA533" s="2"/>
      <c r="BB533" s="2"/>
      <c r="BC533" s="2"/>
      <c r="BD533" s="2"/>
      <c r="BE533" s="2"/>
      <c r="BF533" s="97"/>
      <c r="BG533" s="177"/>
      <c r="BH533" s="177"/>
      <c r="BI533" s="177"/>
      <c r="BJ533" s="37"/>
      <c r="BK533" s="37"/>
      <c r="BL533" s="37"/>
      <c r="BM533" s="37"/>
      <c r="BN533" s="37"/>
      <c r="BO533" s="37"/>
      <c r="BP533" s="37"/>
      <c r="BQ533" s="37"/>
      <c r="BR533" s="4"/>
      <c r="BS533" s="4"/>
      <c r="BT533" s="4"/>
      <c r="BU533" s="4"/>
      <c r="BV533" s="37"/>
      <c r="BW533" s="4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5"/>
      <c r="CK533" s="2"/>
      <c r="CL533" s="2"/>
    </row>
    <row r="534" spans="1:90" ht="12.75" customHeight="1">
      <c r="A534" s="1"/>
      <c r="B534" s="1"/>
      <c r="C534" s="1"/>
      <c r="D534" s="2"/>
      <c r="E534" s="185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3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177"/>
      <c r="AF534" s="177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4"/>
      <c r="BA534" s="2"/>
      <c r="BB534" s="2"/>
      <c r="BC534" s="2"/>
      <c r="BD534" s="2"/>
      <c r="BE534" s="2"/>
      <c r="BF534" s="97"/>
      <c r="BG534" s="177"/>
      <c r="BH534" s="177"/>
      <c r="BI534" s="177"/>
      <c r="BJ534" s="37"/>
      <c r="BK534" s="37"/>
      <c r="BL534" s="37"/>
      <c r="BM534" s="37"/>
      <c r="BN534" s="37"/>
      <c r="BO534" s="37"/>
      <c r="BP534" s="37"/>
      <c r="BQ534" s="37"/>
      <c r="BR534" s="4"/>
      <c r="BS534" s="4"/>
      <c r="BT534" s="4"/>
      <c r="BU534" s="4"/>
      <c r="BV534" s="37"/>
      <c r="BW534" s="4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5"/>
      <c r="CK534" s="2"/>
      <c r="CL534" s="2"/>
    </row>
    <row r="535" spans="1:90" ht="12.75" customHeight="1">
      <c r="A535" s="1"/>
      <c r="B535" s="1"/>
      <c r="C535" s="1"/>
      <c r="D535" s="2"/>
      <c r="E535" s="185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3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177"/>
      <c r="AF535" s="177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4"/>
      <c r="BA535" s="2"/>
      <c r="BB535" s="2"/>
      <c r="BC535" s="2"/>
      <c r="BD535" s="2"/>
      <c r="BE535" s="2"/>
      <c r="BF535" s="97"/>
      <c r="BG535" s="177"/>
      <c r="BH535" s="177"/>
      <c r="BI535" s="177"/>
      <c r="BJ535" s="37"/>
      <c r="BK535" s="37"/>
      <c r="BL535" s="37"/>
      <c r="BM535" s="37"/>
      <c r="BN535" s="37"/>
      <c r="BO535" s="37"/>
      <c r="BP535" s="37"/>
      <c r="BQ535" s="37"/>
      <c r="BR535" s="4"/>
      <c r="BS535" s="4"/>
      <c r="BT535" s="4"/>
      <c r="BU535" s="4"/>
      <c r="BV535" s="37"/>
      <c r="BW535" s="4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5"/>
      <c r="CK535" s="2"/>
      <c r="CL535" s="2"/>
    </row>
    <row r="536" spans="1:90" ht="12.75" customHeight="1">
      <c r="A536" s="1"/>
      <c r="B536" s="1"/>
      <c r="C536" s="1"/>
      <c r="D536" s="2"/>
      <c r="E536" s="185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3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177"/>
      <c r="AF536" s="177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4"/>
      <c r="BA536" s="2"/>
      <c r="BB536" s="2"/>
      <c r="BC536" s="2"/>
      <c r="BD536" s="2"/>
      <c r="BE536" s="2"/>
      <c r="BF536" s="97"/>
      <c r="BG536" s="177"/>
      <c r="BH536" s="177"/>
      <c r="BI536" s="177"/>
      <c r="BJ536" s="37"/>
      <c r="BK536" s="37"/>
      <c r="BL536" s="37"/>
      <c r="BM536" s="37"/>
      <c r="BN536" s="37"/>
      <c r="BO536" s="37"/>
      <c r="BP536" s="37"/>
      <c r="BQ536" s="37"/>
      <c r="BR536" s="4"/>
      <c r="BS536" s="4"/>
      <c r="BT536" s="4"/>
      <c r="BU536" s="4"/>
      <c r="BV536" s="37"/>
      <c r="BW536" s="4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5"/>
      <c r="CK536" s="2"/>
      <c r="CL536" s="2"/>
    </row>
    <row r="537" spans="1:90" ht="12.75" customHeight="1">
      <c r="A537" s="1"/>
      <c r="B537" s="1"/>
      <c r="C537" s="1"/>
      <c r="D537" s="2"/>
      <c r="E537" s="185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3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177"/>
      <c r="AF537" s="177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4"/>
      <c r="BA537" s="2"/>
      <c r="BB537" s="2"/>
      <c r="BC537" s="2"/>
      <c r="BD537" s="2"/>
      <c r="BE537" s="2"/>
      <c r="BF537" s="97"/>
      <c r="BG537" s="177"/>
      <c r="BH537" s="177"/>
      <c r="BI537" s="177"/>
      <c r="BJ537" s="37"/>
      <c r="BK537" s="37"/>
      <c r="BL537" s="37"/>
      <c r="BM537" s="37"/>
      <c r="BN537" s="37"/>
      <c r="BO537" s="37"/>
      <c r="BP537" s="37"/>
      <c r="BQ537" s="37"/>
      <c r="BR537" s="4"/>
      <c r="BS537" s="4"/>
      <c r="BT537" s="4"/>
      <c r="BU537" s="4"/>
      <c r="BV537" s="37"/>
      <c r="BW537" s="4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5"/>
      <c r="CK537" s="2"/>
      <c r="CL537" s="2"/>
    </row>
    <row r="538" spans="1:90" ht="12.75" customHeight="1">
      <c r="A538" s="1"/>
      <c r="B538" s="1"/>
      <c r="C538" s="1"/>
      <c r="D538" s="2"/>
      <c r="E538" s="185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3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177"/>
      <c r="AF538" s="177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4"/>
      <c r="BA538" s="2"/>
      <c r="BB538" s="2"/>
      <c r="BC538" s="2"/>
      <c r="BD538" s="2"/>
      <c r="BE538" s="2"/>
      <c r="BF538" s="97"/>
      <c r="BG538" s="177"/>
      <c r="BH538" s="177"/>
      <c r="BI538" s="177"/>
      <c r="BJ538" s="37"/>
      <c r="BK538" s="37"/>
      <c r="BL538" s="37"/>
      <c r="BM538" s="37"/>
      <c r="BN538" s="37"/>
      <c r="BO538" s="37"/>
      <c r="BP538" s="37"/>
      <c r="BQ538" s="37"/>
      <c r="BR538" s="4"/>
      <c r="BS538" s="4"/>
      <c r="BT538" s="4"/>
      <c r="BU538" s="4"/>
      <c r="BV538" s="37"/>
      <c r="BW538" s="4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5"/>
      <c r="CK538" s="2"/>
      <c r="CL538" s="2"/>
    </row>
    <row r="539" spans="1:90" ht="12.75" customHeight="1">
      <c r="A539" s="1"/>
      <c r="B539" s="1"/>
      <c r="C539" s="1"/>
      <c r="D539" s="2"/>
      <c r="E539" s="185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3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177"/>
      <c r="AF539" s="177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4"/>
      <c r="BA539" s="2"/>
      <c r="BB539" s="2"/>
      <c r="BC539" s="2"/>
      <c r="BD539" s="2"/>
      <c r="BE539" s="2"/>
      <c r="BF539" s="97"/>
      <c r="BG539" s="177"/>
      <c r="BH539" s="177"/>
      <c r="BI539" s="177"/>
      <c r="BJ539" s="37"/>
      <c r="BK539" s="37"/>
      <c r="BL539" s="37"/>
      <c r="BM539" s="37"/>
      <c r="BN539" s="37"/>
      <c r="BO539" s="37"/>
      <c r="BP539" s="37"/>
      <c r="BQ539" s="37"/>
      <c r="BR539" s="4"/>
      <c r="BS539" s="4"/>
      <c r="BT539" s="4"/>
      <c r="BU539" s="4"/>
      <c r="BV539" s="37"/>
      <c r="BW539" s="4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5"/>
      <c r="CK539" s="2"/>
      <c r="CL539" s="2"/>
    </row>
    <row r="540" spans="1:90" ht="12.75" customHeight="1">
      <c r="A540" s="1"/>
      <c r="B540" s="1"/>
      <c r="C540" s="1"/>
      <c r="D540" s="2"/>
      <c r="E540" s="185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3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177"/>
      <c r="AF540" s="177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4"/>
      <c r="BA540" s="2"/>
      <c r="BB540" s="2"/>
      <c r="BC540" s="2"/>
      <c r="BD540" s="2"/>
      <c r="BE540" s="2"/>
      <c r="BF540" s="97"/>
      <c r="BG540" s="177"/>
      <c r="BH540" s="177"/>
      <c r="BI540" s="177"/>
      <c r="BJ540" s="37"/>
      <c r="BK540" s="37"/>
      <c r="BL540" s="37"/>
      <c r="BM540" s="37"/>
      <c r="BN540" s="37"/>
      <c r="BO540" s="37"/>
      <c r="BP540" s="37"/>
      <c r="BQ540" s="37"/>
      <c r="BR540" s="4"/>
      <c r="BS540" s="4"/>
      <c r="BT540" s="4"/>
      <c r="BU540" s="4"/>
      <c r="BV540" s="37"/>
      <c r="BW540" s="4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5"/>
      <c r="CK540" s="2"/>
      <c r="CL540" s="2"/>
    </row>
    <row r="541" spans="1:90" ht="12.75" customHeight="1">
      <c r="A541" s="1"/>
      <c r="B541" s="1"/>
      <c r="C541" s="1"/>
      <c r="D541" s="2"/>
      <c r="E541" s="185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3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177"/>
      <c r="AF541" s="177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4"/>
      <c r="BA541" s="2"/>
      <c r="BB541" s="2"/>
      <c r="BC541" s="2"/>
      <c r="BD541" s="2"/>
      <c r="BE541" s="2"/>
      <c r="BF541" s="97"/>
      <c r="BG541" s="177"/>
      <c r="BH541" s="177"/>
      <c r="BI541" s="177"/>
      <c r="BJ541" s="37"/>
      <c r="BK541" s="37"/>
      <c r="BL541" s="37"/>
      <c r="BM541" s="37"/>
      <c r="BN541" s="37"/>
      <c r="BO541" s="37"/>
      <c r="BP541" s="37"/>
      <c r="BQ541" s="37"/>
      <c r="BR541" s="4"/>
      <c r="BS541" s="4"/>
      <c r="BT541" s="4"/>
      <c r="BU541" s="4"/>
      <c r="BV541" s="37"/>
      <c r="BW541" s="4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5"/>
      <c r="CK541" s="2"/>
      <c r="CL541" s="2"/>
    </row>
    <row r="542" spans="1:90" ht="12.75" customHeight="1">
      <c r="A542" s="1"/>
      <c r="B542" s="1"/>
      <c r="C542" s="1"/>
      <c r="D542" s="2"/>
      <c r="E542" s="185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3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177"/>
      <c r="AF542" s="177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4"/>
      <c r="BA542" s="2"/>
      <c r="BB542" s="2"/>
      <c r="BC542" s="2"/>
      <c r="BD542" s="2"/>
      <c r="BE542" s="2"/>
      <c r="BF542" s="97"/>
      <c r="BG542" s="177"/>
      <c r="BH542" s="177"/>
      <c r="BI542" s="177"/>
      <c r="BJ542" s="37"/>
      <c r="BK542" s="37"/>
      <c r="BL542" s="37"/>
      <c r="BM542" s="37"/>
      <c r="BN542" s="37"/>
      <c r="BO542" s="37"/>
      <c r="BP542" s="37"/>
      <c r="BQ542" s="37"/>
      <c r="BR542" s="4"/>
      <c r="BS542" s="4"/>
      <c r="BT542" s="4"/>
      <c r="BU542" s="4"/>
      <c r="BV542" s="37"/>
      <c r="BW542" s="4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5"/>
      <c r="CK542" s="2"/>
      <c r="CL542" s="2"/>
    </row>
    <row r="543" spans="1:90" ht="12.75" customHeight="1">
      <c r="A543" s="1"/>
      <c r="B543" s="1"/>
      <c r="C543" s="1"/>
      <c r="D543" s="2"/>
      <c r="E543" s="185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3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177"/>
      <c r="AF543" s="177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4"/>
      <c r="BA543" s="2"/>
      <c r="BB543" s="2"/>
      <c r="BC543" s="2"/>
      <c r="BD543" s="2"/>
      <c r="BE543" s="2"/>
      <c r="BF543" s="97"/>
      <c r="BG543" s="177"/>
      <c r="BH543" s="177"/>
      <c r="BI543" s="177"/>
      <c r="BJ543" s="37"/>
      <c r="BK543" s="37"/>
      <c r="BL543" s="37"/>
      <c r="BM543" s="37"/>
      <c r="BN543" s="37"/>
      <c r="BO543" s="37"/>
      <c r="BP543" s="37"/>
      <c r="BQ543" s="37"/>
      <c r="BR543" s="4"/>
      <c r="BS543" s="4"/>
      <c r="BT543" s="4"/>
      <c r="BU543" s="4"/>
      <c r="BV543" s="37"/>
      <c r="BW543" s="4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5"/>
      <c r="CK543" s="2"/>
      <c r="CL543" s="2"/>
    </row>
    <row r="544" spans="1:90" ht="12.75" customHeight="1">
      <c r="A544" s="1"/>
      <c r="B544" s="1"/>
      <c r="C544" s="1"/>
      <c r="D544" s="2"/>
      <c r="E544" s="185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3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177"/>
      <c r="AF544" s="177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4"/>
      <c r="BA544" s="2"/>
      <c r="BB544" s="2"/>
      <c r="BC544" s="2"/>
      <c r="BD544" s="2"/>
      <c r="BE544" s="2"/>
      <c r="BF544" s="97"/>
      <c r="BG544" s="177"/>
      <c r="BH544" s="177"/>
      <c r="BI544" s="177"/>
      <c r="BJ544" s="37"/>
      <c r="BK544" s="37"/>
      <c r="BL544" s="37"/>
      <c r="BM544" s="37"/>
      <c r="BN544" s="37"/>
      <c r="BO544" s="37"/>
      <c r="BP544" s="37"/>
      <c r="BQ544" s="37"/>
      <c r="BR544" s="4"/>
      <c r="BS544" s="4"/>
      <c r="BT544" s="4"/>
      <c r="BU544" s="4"/>
      <c r="BV544" s="37"/>
      <c r="BW544" s="4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5"/>
      <c r="CK544" s="2"/>
      <c r="CL544" s="2"/>
    </row>
    <row r="545" spans="1:90" ht="12.75" customHeight="1">
      <c r="A545" s="1"/>
      <c r="B545" s="1"/>
      <c r="C545" s="1"/>
      <c r="D545" s="2"/>
      <c r="E545" s="185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3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177"/>
      <c r="AF545" s="177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4"/>
      <c r="BA545" s="2"/>
      <c r="BB545" s="2"/>
      <c r="BC545" s="2"/>
      <c r="BD545" s="2"/>
      <c r="BE545" s="2"/>
      <c r="BF545" s="97"/>
      <c r="BG545" s="177"/>
      <c r="BH545" s="177"/>
      <c r="BI545" s="177"/>
      <c r="BJ545" s="37"/>
      <c r="BK545" s="37"/>
      <c r="BL545" s="37"/>
      <c r="BM545" s="37"/>
      <c r="BN545" s="37"/>
      <c r="BO545" s="37"/>
      <c r="BP545" s="37"/>
      <c r="BQ545" s="37"/>
      <c r="BR545" s="4"/>
      <c r="BS545" s="4"/>
      <c r="BT545" s="4"/>
      <c r="BU545" s="4"/>
      <c r="BV545" s="37"/>
      <c r="BW545" s="4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5"/>
      <c r="CK545" s="2"/>
      <c r="CL545" s="2"/>
    </row>
    <row r="546" spans="1:90" ht="12.75" customHeight="1">
      <c r="A546" s="1"/>
      <c r="B546" s="1"/>
      <c r="C546" s="1"/>
      <c r="D546" s="2"/>
      <c r="E546" s="185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3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177"/>
      <c r="AF546" s="177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4"/>
      <c r="BA546" s="2"/>
      <c r="BB546" s="2"/>
      <c r="BC546" s="2"/>
      <c r="BD546" s="2"/>
      <c r="BE546" s="2"/>
      <c r="BF546" s="97"/>
      <c r="BG546" s="177"/>
      <c r="BH546" s="177"/>
      <c r="BI546" s="177"/>
      <c r="BJ546" s="37"/>
      <c r="BK546" s="37"/>
      <c r="BL546" s="37"/>
      <c r="BM546" s="37"/>
      <c r="BN546" s="37"/>
      <c r="BO546" s="37"/>
      <c r="BP546" s="37"/>
      <c r="BQ546" s="37"/>
      <c r="BR546" s="4"/>
      <c r="BS546" s="4"/>
      <c r="BT546" s="4"/>
      <c r="BU546" s="4"/>
      <c r="BV546" s="37"/>
      <c r="BW546" s="4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5"/>
      <c r="CK546" s="2"/>
      <c r="CL546" s="2"/>
    </row>
    <row r="547" spans="1:90" ht="12.75" customHeight="1">
      <c r="A547" s="1"/>
      <c r="B547" s="1"/>
      <c r="C547" s="1"/>
      <c r="D547" s="2"/>
      <c r="E547" s="185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3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177"/>
      <c r="AF547" s="177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4"/>
      <c r="BA547" s="2"/>
      <c r="BB547" s="2"/>
      <c r="BC547" s="2"/>
      <c r="BD547" s="2"/>
      <c r="BE547" s="2"/>
      <c r="BF547" s="97"/>
      <c r="BG547" s="177"/>
      <c r="BH547" s="177"/>
      <c r="BI547" s="177"/>
      <c r="BJ547" s="37"/>
      <c r="BK547" s="37"/>
      <c r="BL547" s="37"/>
      <c r="BM547" s="37"/>
      <c r="BN547" s="37"/>
      <c r="BO547" s="37"/>
      <c r="BP547" s="37"/>
      <c r="BQ547" s="37"/>
      <c r="BR547" s="4"/>
      <c r="BS547" s="4"/>
      <c r="BT547" s="4"/>
      <c r="BU547" s="4"/>
      <c r="BV547" s="37"/>
      <c r="BW547" s="4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5"/>
      <c r="CK547" s="2"/>
      <c r="CL547" s="2"/>
    </row>
    <row r="548" spans="1:90" ht="12.75" customHeight="1">
      <c r="A548" s="1"/>
      <c r="B548" s="1"/>
      <c r="C548" s="1"/>
      <c r="D548" s="2"/>
      <c r="E548" s="185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177"/>
      <c r="AF548" s="177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4"/>
      <c r="BA548" s="2"/>
      <c r="BB548" s="2"/>
      <c r="BC548" s="2"/>
      <c r="BD548" s="2"/>
      <c r="BE548" s="2"/>
      <c r="BF548" s="97"/>
      <c r="BG548" s="177"/>
      <c r="BH548" s="177"/>
      <c r="BI548" s="177"/>
      <c r="BJ548" s="37"/>
      <c r="BK548" s="37"/>
      <c r="BL548" s="37"/>
      <c r="BM548" s="37"/>
      <c r="BN548" s="37"/>
      <c r="BO548" s="37"/>
      <c r="BP548" s="37"/>
      <c r="BQ548" s="37"/>
      <c r="BR548" s="4"/>
      <c r="BS548" s="4"/>
      <c r="BT548" s="4"/>
      <c r="BU548" s="4"/>
      <c r="BV548" s="37"/>
      <c r="BW548" s="4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5"/>
      <c r="CK548" s="2"/>
      <c r="CL548" s="2"/>
    </row>
    <row r="549" spans="1:90" ht="12.75" customHeight="1">
      <c r="A549" s="1"/>
      <c r="B549" s="1"/>
      <c r="C549" s="1"/>
      <c r="D549" s="2"/>
      <c r="E549" s="185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3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177"/>
      <c r="AF549" s="177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4"/>
      <c r="BA549" s="2"/>
      <c r="BB549" s="2"/>
      <c r="BC549" s="2"/>
      <c r="BD549" s="2"/>
      <c r="BE549" s="2"/>
      <c r="BF549" s="97"/>
      <c r="BG549" s="177"/>
      <c r="BH549" s="177"/>
      <c r="BI549" s="177"/>
      <c r="BJ549" s="37"/>
      <c r="BK549" s="37"/>
      <c r="BL549" s="37"/>
      <c r="BM549" s="37"/>
      <c r="BN549" s="37"/>
      <c r="BO549" s="37"/>
      <c r="BP549" s="37"/>
      <c r="BQ549" s="37"/>
      <c r="BR549" s="4"/>
      <c r="BS549" s="4"/>
      <c r="BT549" s="4"/>
      <c r="BU549" s="4"/>
      <c r="BV549" s="37"/>
      <c r="BW549" s="4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5"/>
      <c r="CK549" s="2"/>
      <c r="CL549" s="2"/>
    </row>
    <row r="550" spans="1:90" ht="12.75" customHeight="1">
      <c r="A550" s="1"/>
      <c r="B550" s="1"/>
      <c r="C550" s="1"/>
      <c r="D550" s="2"/>
      <c r="E550" s="185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3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177"/>
      <c r="AF550" s="177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4"/>
      <c r="BA550" s="2"/>
      <c r="BB550" s="2"/>
      <c r="BC550" s="2"/>
      <c r="BD550" s="2"/>
      <c r="BE550" s="2"/>
      <c r="BF550" s="97"/>
      <c r="BG550" s="177"/>
      <c r="BH550" s="177"/>
      <c r="BI550" s="177"/>
      <c r="BJ550" s="37"/>
      <c r="BK550" s="37"/>
      <c r="BL550" s="37"/>
      <c r="BM550" s="37"/>
      <c r="BN550" s="37"/>
      <c r="BO550" s="37"/>
      <c r="BP550" s="37"/>
      <c r="BQ550" s="37"/>
      <c r="BR550" s="4"/>
      <c r="BS550" s="4"/>
      <c r="BT550" s="4"/>
      <c r="BU550" s="4"/>
      <c r="BV550" s="37"/>
      <c r="BW550" s="4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5"/>
      <c r="CK550" s="2"/>
      <c r="CL550" s="2"/>
    </row>
    <row r="551" spans="1:90" ht="12.75" customHeight="1">
      <c r="A551" s="1"/>
      <c r="B551" s="1"/>
      <c r="C551" s="1"/>
      <c r="D551" s="2"/>
      <c r="E551" s="185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3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177"/>
      <c r="AF551" s="177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4"/>
      <c r="BA551" s="2"/>
      <c r="BB551" s="2"/>
      <c r="BC551" s="2"/>
      <c r="BD551" s="2"/>
      <c r="BE551" s="2"/>
      <c r="BF551" s="97"/>
      <c r="BG551" s="177"/>
      <c r="BH551" s="177"/>
      <c r="BI551" s="177"/>
      <c r="BJ551" s="37"/>
      <c r="BK551" s="37"/>
      <c r="BL551" s="37"/>
      <c r="BM551" s="37"/>
      <c r="BN551" s="37"/>
      <c r="BO551" s="37"/>
      <c r="BP551" s="37"/>
      <c r="BQ551" s="37"/>
      <c r="BR551" s="4"/>
      <c r="BS551" s="4"/>
      <c r="BT551" s="4"/>
      <c r="BU551" s="4"/>
      <c r="BV551" s="37"/>
      <c r="BW551" s="4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5"/>
      <c r="CK551" s="2"/>
      <c r="CL551" s="2"/>
    </row>
    <row r="552" spans="1:90" ht="12.75" customHeight="1">
      <c r="A552" s="1"/>
      <c r="B552" s="1"/>
      <c r="C552" s="1"/>
      <c r="D552" s="2"/>
      <c r="E552" s="185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3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177"/>
      <c r="AF552" s="177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4"/>
      <c r="BA552" s="2"/>
      <c r="BB552" s="2"/>
      <c r="BC552" s="2"/>
      <c r="BD552" s="2"/>
      <c r="BE552" s="2"/>
      <c r="BF552" s="97"/>
      <c r="BG552" s="177"/>
      <c r="BH552" s="177"/>
      <c r="BI552" s="177"/>
      <c r="BJ552" s="37"/>
      <c r="BK552" s="37"/>
      <c r="BL552" s="37"/>
      <c r="BM552" s="37"/>
      <c r="BN552" s="37"/>
      <c r="BO552" s="37"/>
      <c r="BP552" s="37"/>
      <c r="BQ552" s="37"/>
      <c r="BR552" s="4"/>
      <c r="BS552" s="4"/>
      <c r="BT552" s="4"/>
      <c r="BU552" s="4"/>
      <c r="BV552" s="37"/>
      <c r="BW552" s="4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5"/>
      <c r="CK552" s="2"/>
      <c r="CL552" s="2"/>
    </row>
    <row r="553" spans="1:90" ht="12.75" customHeight="1">
      <c r="A553" s="1"/>
      <c r="B553" s="1"/>
      <c r="C553" s="1"/>
      <c r="D553" s="2"/>
      <c r="E553" s="185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3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177"/>
      <c r="AF553" s="177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4"/>
      <c r="BA553" s="2"/>
      <c r="BB553" s="2"/>
      <c r="BC553" s="2"/>
      <c r="BD553" s="2"/>
      <c r="BE553" s="2"/>
      <c r="BF553" s="97"/>
      <c r="BG553" s="177"/>
      <c r="BH553" s="177"/>
      <c r="BI553" s="177"/>
      <c r="BJ553" s="37"/>
      <c r="BK553" s="37"/>
      <c r="BL553" s="37"/>
      <c r="BM553" s="37"/>
      <c r="BN553" s="37"/>
      <c r="BO553" s="37"/>
      <c r="BP553" s="37"/>
      <c r="BQ553" s="37"/>
      <c r="BR553" s="4"/>
      <c r="BS553" s="4"/>
      <c r="BT553" s="4"/>
      <c r="BU553" s="4"/>
      <c r="BV553" s="37"/>
      <c r="BW553" s="4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5"/>
      <c r="CK553" s="2"/>
      <c r="CL553" s="2"/>
    </row>
    <row r="554" spans="1:90" ht="12.75" customHeight="1">
      <c r="A554" s="1"/>
      <c r="B554" s="1"/>
      <c r="C554" s="1"/>
      <c r="D554" s="2"/>
      <c r="E554" s="185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3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177"/>
      <c r="AF554" s="177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4"/>
      <c r="BA554" s="2"/>
      <c r="BB554" s="2"/>
      <c r="BC554" s="2"/>
      <c r="BD554" s="2"/>
      <c r="BE554" s="2"/>
      <c r="BF554" s="97"/>
      <c r="BG554" s="177"/>
      <c r="BH554" s="177"/>
      <c r="BI554" s="177"/>
      <c r="BJ554" s="37"/>
      <c r="BK554" s="37"/>
      <c r="BL554" s="37"/>
      <c r="BM554" s="37"/>
      <c r="BN554" s="37"/>
      <c r="BO554" s="37"/>
      <c r="BP554" s="37"/>
      <c r="BQ554" s="37"/>
      <c r="BR554" s="4"/>
      <c r="BS554" s="4"/>
      <c r="BT554" s="4"/>
      <c r="BU554" s="4"/>
      <c r="BV554" s="37"/>
      <c r="BW554" s="4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5"/>
      <c r="CK554" s="2"/>
      <c r="CL554" s="2"/>
    </row>
    <row r="555" spans="1:90" ht="12.75" customHeight="1">
      <c r="A555" s="1"/>
      <c r="B555" s="1"/>
      <c r="C555" s="1"/>
      <c r="D555" s="2"/>
      <c r="E555" s="185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3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177"/>
      <c r="AF555" s="177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4"/>
      <c r="BA555" s="2"/>
      <c r="BB555" s="2"/>
      <c r="BC555" s="2"/>
      <c r="BD555" s="2"/>
      <c r="BE555" s="2"/>
      <c r="BF555" s="97"/>
      <c r="BG555" s="177"/>
      <c r="BH555" s="177"/>
      <c r="BI555" s="177"/>
      <c r="BJ555" s="37"/>
      <c r="BK555" s="37"/>
      <c r="BL555" s="37"/>
      <c r="BM555" s="37"/>
      <c r="BN555" s="37"/>
      <c r="BO555" s="37"/>
      <c r="BP555" s="37"/>
      <c r="BQ555" s="37"/>
      <c r="BR555" s="4"/>
      <c r="BS555" s="4"/>
      <c r="BT555" s="4"/>
      <c r="BU555" s="4"/>
      <c r="BV555" s="37"/>
      <c r="BW555" s="4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5"/>
      <c r="CK555" s="2"/>
      <c r="CL555" s="2"/>
    </row>
    <row r="556" spans="1:90" ht="12.75" customHeight="1">
      <c r="A556" s="1"/>
      <c r="B556" s="1"/>
      <c r="C556" s="1"/>
      <c r="D556" s="2"/>
      <c r="E556" s="185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3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177"/>
      <c r="AF556" s="177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4"/>
      <c r="BA556" s="2"/>
      <c r="BB556" s="2"/>
      <c r="BC556" s="2"/>
      <c r="BD556" s="2"/>
      <c r="BE556" s="2"/>
      <c r="BF556" s="97"/>
      <c r="BG556" s="177"/>
      <c r="BH556" s="177"/>
      <c r="BI556" s="177"/>
      <c r="BJ556" s="37"/>
      <c r="BK556" s="37"/>
      <c r="BL556" s="37"/>
      <c r="BM556" s="37"/>
      <c r="BN556" s="37"/>
      <c r="BO556" s="37"/>
      <c r="BP556" s="37"/>
      <c r="BQ556" s="37"/>
      <c r="BR556" s="4"/>
      <c r="BS556" s="4"/>
      <c r="BT556" s="4"/>
      <c r="BU556" s="4"/>
      <c r="BV556" s="37"/>
      <c r="BW556" s="4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5"/>
      <c r="CK556" s="2"/>
      <c r="CL556" s="2"/>
    </row>
    <row r="557" spans="1:90" ht="12.75" customHeight="1">
      <c r="A557" s="1"/>
      <c r="B557" s="1"/>
      <c r="C557" s="1"/>
      <c r="D557" s="2"/>
      <c r="E557" s="185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3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177"/>
      <c r="AF557" s="177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4"/>
      <c r="BA557" s="2"/>
      <c r="BB557" s="2"/>
      <c r="BC557" s="2"/>
      <c r="BD557" s="2"/>
      <c r="BE557" s="2"/>
      <c r="BF557" s="97"/>
      <c r="BG557" s="177"/>
      <c r="BH557" s="177"/>
      <c r="BI557" s="177"/>
      <c r="BJ557" s="37"/>
      <c r="BK557" s="37"/>
      <c r="BL557" s="37"/>
      <c r="BM557" s="37"/>
      <c r="BN557" s="37"/>
      <c r="BO557" s="37"/>
      <c r="BP557" s="37"/>
      <c r="BQ557" s="37"/>
      <c r="BR557" s="4"/>
      <c r="BS557" s="4"/>
      <c r="BT557" s="4"/>
      <c r="BU557" s="4"/>
      <c r="BV557" s="37"/>
      <c r="BW557" s="4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5"/>
      <c r="CK557" s="2"/>
      <c r="CL557" s="2"/>
    </row>
    <row r="558" spans="1:90" ht="12.75" customHeight="1">
      <c r="A558" s="1"/>
      <c r="B558" s="1"/>
      <c r="C558" s="1"/>
      <c r="D558" s="2"/>
      <c r="E558" s="185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3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177"/>
      <c r="AF558" s="177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4"/>
      <c r="BA558" s="2"/>
      <c r="BB558" s="2"/>
      <c r="BC558" s="2"/>
      <c r="BD558" s="2"/>
      <c r="BE558" s="2"/>
      <c r="BF558" s="97"/>
      <c r="BG558" s="177"/>
      <c r="BH558" s="177"/>
      <c r="BI558" s="177"/>
      <c r="BJ558" s="37"/>
      <c r="BK558" s="37"/>
      <c r="BL558" s="37"/>
      <c r="BM558" s="37"/>
      <c r="BN558" s="37"/>
      <c r="BO558" s="37"/>
      <c r="BP558" s="37"/>
      <c r="BQ558" s="37"/>
      <c r="BR558" s="4"/>
      <c r="BS558" s="4"/>
      <c r="BT558" s="4"/>
      <c r="BU558" s="4"/>
      <c r="BV558" s="37"/>
      <c r="BW558" s="4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5"/>
      <c r="CK558" s="2"/>
      <c r="CL558" s="2"/>
    </row>
    <row r="559" spans="1:90" ht="12.75" customHeight="1">
      <c r="A559" s="1"/>
      <c r="B559" s="1"/>
      <c r="C559" s="1"/>
      <c r="D559" s="2"/>
      <c r="E559" s="185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3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177"/>
      <c r="AF559" s="177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4"/>
      <c r="BA559" s="2"/>
      <c r="BB559" s="2"/>
      <c r="BC559" s="2"/>
      <c r="BD559" s="2"/>
      <c r="BE559" s="2"/>
      <c r="BF559" s="97"/>
      <c r="BG559" s="177"/>
      <c r="BH559" s="177"/>
      <c r="BI559" s="177"/>
      <c r="BJ559" s="37"/>
      <c r="BK559" s="37"/>
      <c r="BL559" s="37"/>
      <c r="BM559" s="37"/>
      <c r="BN559" s="37"/>
      <c r="BO559" s="37"/>
      <c r="BP559" s="37"/>
      <c r="BQ559" s="37"/>
      <c r="BR559" s="4"/>
      <c r="BS559" s="4"/>
      <c r="BT559" s="4"/>
      <c r="BU559" s="4"/>
      <c r="BV559" s="37"/>
      <c r="BW559" s="4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5"/>
      <c r="CK559" s="2"/>
      <c r="CL559" s="2"/>
    </row>
    <row r="560" spans="1:90" ht="12.75" customHeight="1">
      <c r="A560" s="1"/>
      <c r="B560" s="1"/>
      <c r="C560" s="1"/>
      <c r="D560" s="2"/>
      <c r="E560" s="185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3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177"/>
      <c r="AF560" s="177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4"/>
      <c r="BA560" s="2"/>
      <c r="BB560" s="2"/>
      <c r="BC560" s="2"/>
      <c r="BD560" s="2"/>
      <c r="BE560" s="2"/>
      <c r="BF560" s="97"/>
      <c r="BG560" s="177"/>
      <c r="BH560" s="177"/>
      <c r="BI560" s="177"/>
      <c r="BJ560" s="37"/>
      <c r="BK560" s="37"/>
      <c r="BL560" s="37"/>
      <c r="BM560" s="37"/>
      <c r="BN560" s="37"/>
      <c r="BO560" s="37"/>
      <c r="BP560" s="37"/>
      <c r="BQ560" s="37"/>
      <c r="BR560" s="4"/>
      <c r="BS560" s="4"/>
      <c r="BT560" s="4"/>
      <c r="BU560" s="4"/>
      <c r="BV560" s="37"/>
      <c r="BW560" s="4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5"/>
      <c r="CK560" s="2"/>
      <c r="CL560" s="2"/>
    </row>
    <row r="561" spans="1:90" ht="12.75" customHeight="1">
      <c r="A561" s="1"/>
      <c r="B561" s="1"/>
      <c r="C561" s="1"/>
      <c r="D561" s="2"/>
      <c r="E561" s="185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3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177"/>
      <c r="AF561" s="177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4"/>
      <c r="BA561" s="2"/>
      <c r="BB561" s="2"/>
      <c r="BC561" s="2"/>
      <c r="BD561" s="2"/>
      <c r="BE561" s="2"/>
      <c r="BF561" s="97"/>
      <c r="BG561" s="177"/>
      <c r="BH561" s="177"/>
      <c r="BI561" s="177"/>
      <c r="BJ561" s="37"/>
      <c r="BK561" s="37"/>
      <c r="BL561" s="37"/>
      <c r="BM561" s="37"/>
      <c r="BN561" s="37"/>
      <c r="BO561" s="37"/>
      <c r="BP561" s="37"/>
      <c r="BQ561" s="37"/>
      <c r="BR561" s="4"/>
      <c r="BS561" s="4"/>
      <c r="BT561" s="4"/>
      <c r="BU561" s="4"/>
      <c r="BV561" s="37"/>
      <c r="BW561" s="4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5"/>
      <c r="CK561" s="2"/>
      <c r="CL561" s="2"/>
    </row>
    <row r="562" spans="1:90" ht="12.75" customHeight="1">
      <c r="A562" s="1"/>
      <c r="B562" s="1"/>
      <c r="C562" s="1"/>
      <c r="D562" s="2"/>
      <c r="E562" s="185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3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177"/>
      <c r="AF562" s="177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4"/>
      <c r="BA562" s="2"/>
      <c r="BB562" s="2"/>
      <c r="BC562" s="2"/>
      <c r="BD562" s="2"/>
      <c r="BE562" s="2"/>
      <c r="BF562" s="97"/>
      <c r="BG562" s="177"/>
      <c r="BH562" s="177"/>
      <c r="BI562" s="177"/>
      <c r="BJ562" s="37"/>
      <c r="BK562" s="37"/>
      <c r="BL562" s="37"/>
      <c r="BM562" s="37"/>
      <c r="BN562" s="37"/>
      <c r="BO562" s="37"/>
      <c r="BP562" s="37"/>
      <c r="BQ562" s="37"/>
      <c r="BR562" s="4"/>
      <c r="BS562" s="4"/>
      <c r="BT562" s="4"/>
      <c r="BU562" s="4"/>
      <c r="BV562" s="37"/>
      <c r="BW562" s="4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5"/>
      <c r="CK562" s="2"/>
      <c r="CL562" s="2"/>
    </row>
    <row r="563" spans="1:90" ht="12.75" customHeight="1">
      <c r="A563" s="1"/>
      <c r="B563" s="1"/>
      <c r="C563" s="1"/>
      <c r="D563" s="2"/>
      <c r="E563" s="185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3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177"/>
      <c r="AF563" s="177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4"/>
      <c r="BA563" s="2"/>
      <c r="BB563" s="2"/>
      <c r="BC563" s="2"/>
      <c r="BD563" s="2"/>
      <c r="BE563" s="2"/>
      <c r="BF563" s="97"/>
      <c r="BG563" s="177"/>
      <c r="BH563" s="177"/>
      <c r="BI563" s="177"/>
      <c r="BJ563" s="37"/>
      <c r="BK563" s="37"/>
      <c r="BL563" s="37"/>
      <c r="BM563" s="37"/>
      <c r="BN563" s="37"/>
      <c r="BO563" s="37"/>
      <c r="BP563" s="37"/>
      <c r="BQ563" s="37"/>
      <c r="BR563" s="4"/>
      <c r="BS563" s="4"/>
      <c r="BT563" s="4"/>
      <c r="BU563" s="4"/>
      <c r="BV563" s="37"/>
      <c r="BW563" s="4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5"/>
      <c r="CK563" s="2"/>
      <c r="CL563" s="2"/>
    </row>
    <row r="564" spans="1:90" ht="12.75" customHeight="1">
      <c r="A564" s="1"/>
      <c r="B564" s="1"/>
      <c r="C564" s="1"/>
      <c r="D564" s="2"/>
      <c r="E564" s="185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3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177"/>
      <c r="AF564" s="177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4"/>
      <c r="BA564" s="2"/>
      <c r="BB564" s="2"/>
      <c r="BC564" s="2"/>
      <c r="BD564" s="2"/>
      <c r="BE564" s="2"/>
      <c r="BF564" s="97"/>
      <c r="BG564" s="177"/>
      <c r="BH564" s="177"/>
      <c r="BI564" s="177"/>
      <c r="BJ564" s="37"/>
      <c r="BK564" s="37"/>
      <c r="BL564" s="37"/>
      <c r="BM564" s="37"/>
      <c r="BN564" s="37"/>
      <c r="BO564" s="37"/>
      <c r="BP564" s="37"/>
      <c r="BQ564" s="37"/>
      <c r="BR564" s="4"/>
      <c r="BS564" s="4"/>
      <c r="BT564" s="4"/>
      <c r="BU564" s="4"/>
      <c r="BV564" s="37"/>
      <c r="BW564" s="4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5"/>
      <c r="CK564" s="2"/>
      <c r="CL564" s="2"/>
    </row>
    <row r="565" spans="1:90" ht="12.75" customHeight="1">
      <c r="A565" s="1"/>
      <c r="B565" s="1"/>
      <c r="C565" s="1"/>
      <c r="D565" s="2"/>
      <c r="E565" s="185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3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177"/>
      <c r="AF565" s="177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4"/>
      <c r="BA565" s="2"/>
      <c r="BB565" s="2"/>
      <c r="BC565" s="2"/>
      <c r="BD565" s="2"/>
      <c r="BE565" s="2"/>
      <c r="BF565" s="97"/>
      <c r="BG565" s="177"/>
      <c r="BH565" s="177"/>
      <c r="BI565" s="177"/>
      <c r="BJ565" s="37"/>
      <c r="BK565" s="37"/>
      <c r="BL565" s="37"/>
      <c r="BM565" s="37"/>
      <c r="BN565" s="37"/>
      <c r="BO565" s="37"/>
      <c r="BP565" s="37"/>
      <c r="BQ565" s="37"/>
      <c r="BR565" s="4"/>
      <c r="BS565" s="4"/>
      <c r="BT565" s="4"/>
      <c r="BU565" s="4"/>
      <c r="BV565" s="37"/>
      <c r="BW565" s="4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5"/>
      <c r="CK565" s="2"/>
      <c r="CL565" s="2"/>
    </row>
    <row r="566" spans="1:90" ht="12.75" customHeight="1">
      <c r="A566" s="1"/>
      <c r="B566" s="1"/>
      <c r="C566" s="1"/>
      <c r="D566" s="2"/>
      <c r="E566" s="185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3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177"/>
      <c r="AF566" s="177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4"/>
      <c r="BA566" s="2"/>
      <c r="BB566" s="2"/>
      <c r="BC566" s="2"/>
      <c r="BD566" s="2"/>
      <c r="BE566" s="2"/>
      <c r="BF566" s="97"/>
      <c r="BG566" s="177"/>
      <c r="BH566" s="177"/>
      <c r="BI566" s="177"/>
      <c r="BJ566" s="37"/>
      <c r="BK566" s="37"/>
      <c r="BL566" s="37"/>
      <c r="BM566" s="37"/>
      <c r="BN566" s="37"/>
      <c r="BO566" s="37"/>
      <c r="BP566" s="37"/>
      <c r="BQ566" s="37"/>
      <c r="BR566" s="4"/>
      <c r="BS566" s="4"/>
      <c r="BT566" s="4"/>
      <c r="BU566" s="4"/>
      <c r="BV566" s="37"/>
      <c r="BW566" s="4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5"/>
      <c r="CK566" s="2"/>
      <c r="CL566" s="2"/>
    </row>
    <row r="567" spans="1:90" ht="12.75" customHeight="1">
      <c r="A567" s="1"/>
      <c r="B567" s="1"/>
      <c r="C567" s="1"/>
      <c r="D567" s="2"/>
      <c r="E567" s="185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3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177"/>
      <c r="AF567" s="177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4"/>
      <c r="BA567" s="2"/>
      <c r="BB567" s="2"/>
      <c r="BC567" s="2"/>
      <c r="BD567" s="2"/>
      <c r="BE567" s="2"/>
      <c r="BF567" s="97"/>
      <c r="BG567" s="177"/>
      <c r="BH567" s="177"/>
      <c r="BI567" s="177"/>
      <c r="BJ567" s="37"/>
      <c r="BK567" s="37"/>
      <c r="BL567" s="37"/>
      <c r="BM567" s="37"/>
      <c r="BN567" s="37"/>
      <c r="BO567" s="37"/>
      <c r="BP567" s="37"/>
      <c r="BQ567" s="37"/>
      <c r="BR567" s="4"/>
      <c r="BS567" s="4"/>
      <c r="BT567" s="4"/>
      <c r="BU567" s="4"/>
      <c r="BV567" s="37"/>
      <c r="BW567" s="4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5"/>
      <c r="CK567" s="2"/>
      <c r="CL567" s="2"/>
    </row>
    <row r="568" spans="1:90" ht="12.75" customHeight="1">
      <c r="A568" s="1"/>
      <c r="B568" s="1"/>
      <c r="C568" s="1"/>
      <c r="D568" s="2"/>
      <c r="E568" s="185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3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177"/>
      <c r="AF568" s="177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4"/>
      <c r="BA568" s="2"/>
      <c r="BB568" s="2"/>
      <c r="BC568" s="2"/>
      <c r="BD568" s="2"/>
      <c r="BE568" s="2"/>
      <c r="BF568" s="97"/>
      <c r="BG568" s="177"/>
      <c r="BH568" s="177"/>
      <c r="BI568" s="177"/>
      <c r="BJ568" s="37"/>
      <c r="BK568" s="37"/>
      <c r="BL568" s="37"/>
      <c r="BM568" s="37"/>
      <c r="BN568" s="37"/>
      <c r="BO568" s="37"/>
      <c r="BP568" s="37"/>
      <c r="BQ568" s="37"/>
      <c r="BR568" s="4"/>
      <c r="BS568" s="4"/>
      <c r="BT568" s="4"/>
      <c r="BU568" s="4"/>
      <c r="BV568" s="37"/>
      <c r="BW568" s="4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5"/>
      <c r="CK568" s="2"/>
      <c r="CL568" s="2"/>
    </row>
    <row r="569" spans="1:90" ht="12.75" customHeight="1">
      <c r="A569" s="1"/>
      <c r="B569" s="1"/>
      <c r="C569" s="1"/>
      <c r="D569" s="2"/>
      <c r="E569" s="185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3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177"/>
      <c r="AF569" s="177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4"/>
      <c r="BA569" s="2"/>
      <c r="BB569" s="2"/>
      <c r="BC569" s="2"/>
      <c r="BD569" s="2"/>
      <c r="BE569" s="2"/>
      <c r="BF569" s="97"/>
      <c r="BG569" s="177"/>
      <c r="BH569" s="177"/>
      <c r="BI569" s="177"/>
      <c r="BJ569" s="37"/>
      <c r="BK569" s="37"/>
      <c r="BL569" s="37"/>
      <c r="BM569" s="37"/>
      <c r="BN569" s="37"/>
      <c r="BO569" s="37"/>
      <c r="BP569" s="37"/>
      <c r="BQ569" s="37"/>
      <c r="BR569" s="4"/>
      <c r="BS569" s="4"/>
      <c r="BT569" s="4"/>
      <c r="BU569" s="4"/>
      <c r="BV569" s="37"/>
      <c r="BW569" s="4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5"/>
      <c r="CK569" s="2"/>
      <c r="CL569" s="2"/>
    </row>
    <row r="570" spans="1:90" ht="12.75" customHeight="1">
      <c r="A570" s="1"/>
      <c r="B570" s="1"/>
      <c r="C570" s="1"/>
      <c r="D570" s="2"/>
      <c r="E570" s="185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3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177"/>
      <c r="AF570" s="177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4"/>
      <c r="BA570" s="2"/>
      <c r="BB570" s="2"/>
      <c r="BC570" s="2"/>
      <c r="BD570" s="2"/>
      <c r="BE570" s="2"/>
      <c r="BF570" s="97"/>
      <c r="BG570" s="177"/>
      <c r="BH570" s="177"/>
      <c r="BI570" s="177"/>
      <c r="BJ570" s="37"/>
      <c r="BK570" s="37"/>
      <c r="BL570" s="37"/>
      <c r="BM570" s="37"/>
      <c r="BN570" s="37"/>
      <c r="BO570" s="37"/>
      <c r="BP570" s="37"/>
      <c r="BQ570" s="37"/>
      <c r="BR570" s="4"/>
      <c r="BS570" s="4"/>
      <c r="BT570" s="4"/>
      <c r="BU570" s="4"/>
      <c r="BV570" s="37"/>
      <c r="BW570" s="4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5"/>
      <c r="CK570" s="2"/>
      <c r="CL570" s="2"/>
    </row>
    <row r="571" spans="1:90" ht="12.75" customHeight="1">
      <c r="A571" s="1"/>
      <c r="B571" s="1"/>
      <c r="C571" s="1"/>
      <c r="D571" s="2"/>
      <c r="E571" s="185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3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177"/>
      <c r="AF571" s="177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4"/>
      <c r="BA571" s="2"/>
      <c r="BB571" s="2"/>
      <c r="BC571" s="2"/>
      <c r="BD571" s="2"/>
      <c r="BE571" s="2"/>
      <c r="BF571" s="97"/>
      <c r="BG571" s="177"/>
      <c r="BH571" s="177"/>
      <c r="BI571" s="177"/>
      <c r="BJ571" s="37"/>
      <c r="BK571" s="37"/>
      <c r="BL571" s="37"/>
      <c r="BM571" s="37"/>
      <c r="BN571" s="37"/>
      <c r="BO571" s="37"/>
      <c r="BP571" s="37"/>
      <c r="BQ571" s="37"/>
      <c r="BR571" s="4"/>
      <c r="BS571" s="4"/>
      <c r="BT571" s="4"/>
      <c r="BU571" s="4"/>
      <c r="BV571" s="37"/>
      <c r="BW571" s="4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5"/>
      <c r="CK571" s="2"/>
      <c r="CL571" s="2"/>
    </row>
    <row r="572" spans="1:90" ht="12.75" customHeight="1">
      <c r="A572" s="1"/>
      <c r="B572" s="1"/>
      <c r="C572" s="1"/>
      <c r="D572" s="2"/>
      <c r="E572" s="185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3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177"/>
      <c r="AF572" s="177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4"/>
      <c r="BA572" s="2"/>
      <c r="BB572" s="2"/>
      <c r="BC572" s="2"/>
      <c r="BD572" s="2"/>
      <c r="BE572" s="2"/>
      <c r="BF572" s="97"/>
      <c r="BG572" s="177"/>
      <c r="BH572" s="177"/>
      <c r="BI572" s="177"/>
      <c r="BJ572" s="37"/>
      <c r="BK572" s="37"/>
      <c r="BL572" s="37"/>
      <c r="BM572" s="37"/>
      <c r="BN572" s="37"/>
      <c r="BO572" s="37"/>
      <c r="BP572" s="37"/>
      <c r="BQ572" s="37"/>
      <c r="BR572" s="4"/>
      <c r="BS572" s="4"/>
      <c r="BT572" s="4"/>
      <c r="BU572" s="4"/>
      <c r="BV572" s="37"/>
      <c r="BW572" s="4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5"/>
      <c r="CK572" s="2"/>
      <c r="CL572" s="2"/>
    </row>
    <row r="573" spans="1:90" ht="12.75" customHeight="1">
      <c r="A573" s="1"/>
      <c r="B573" s="1"/>
      <c r="C573" s="1"/>
      <c r="D573" s="2"/>
      <c r="E573" s="185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3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177"/>
      <c r="AF573" s="177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4"/>
      <c r="BA573" s="2"/>
      <c r="BB573" s="2"/>
      <c r="BC573" s="2"/>
      <c r="BD573" s="2"/>
      <c r="BE573" s="2"/>
      <c r="BF573" s="97"/>
      <c r="BG573" s="177"/>
      <c r="BH573" s="177"/>
      <c r="BI573" s="177"/>
      <c r="BJ573" s="37"/>
      <c r="BK573" s="37"/>
      <c r="BL573" s="37"/>
      <c r="BM573" s="37"/>
      <c r="BN573" s="37"/>
      <c r="BO573" s="37"/>
      <c r="BP573" s="37"/>
      <c r="BQ573" s="37"/>
      <c r="BR573" s="4"/>
      <c r="BS573" s="4"/>
      <c r="BT573" s="4"/>
      <c r="BU573" s="4"/>
      <c r="BV573" s="37"/>
      <c r="BW573" s="4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5"/>
      <c r="CK573" s="2"/>
      <c r="CL573" s="2"/>
    </row>
    <row r="574" spans="1:90" ht="12.75" customHeight="1">
      <c r="A574" s="1"/>
      <c r="B574" s="1"/>
      <c r="C574" s="1"/>
      <c r="D574" s="2"/>
      <c r="E574" s="185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3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177"/>
      <c r="AF574" s="177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4"/>
      <c r="BA574" s="2"/>
      <c r="BB574" s="2"/>
      <c r="BC574" s="2"/>
      <c r="BD574" s="2"/>
      <c r="BE574" s="2"/>
      <c r="BF574" s="97"/>
      <c r="BG574" s="177"/>
      <c r="BH574" s="177"/>
      <c r="BI574" s="177"/>
      <c r="BJ574" s="37"/>
      <c r="BK574" s="37"/>
      <c r="BL574" s="37"/>
      <c r="BM574" s="37"/>
      <c r="BN574" s="37"/>
      <c r="BO574" s="37"/>
      <c r="BP574" s="37"/>
      <c r="BQ574" s="37"/>
      <c r="BR574" s="4"/>
      <c r="BS574" s="4"/>
      <c r="BT574" s="4"/>
      <c r="BU574" s="4"/>
      <c r="BV574" s="37"/>
      <c r="BW574" s="4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5"/>
      <c r="CK574" s="2"/>
      <c r="CL574" s="2"/>
    </row>
    <row r="575" spans="1:90" ht="12.75" customHeight="1">
      <c r="A575" s="1"/>
      <c r="B575" s="1"/>
      <c r="C575" s="1"/>
      <c r="D575" s="2"/>
      <c r="E575" s="185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3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177"/>
      <c r="AF575" s="177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4"/>
      <c r="BA575" s="2"/>
      <c r="BB575" s="2"/>
      <c r="BC575" s="2"/>
      <c r="BD575" s="2"/>
      <c r="BE575" s="2"/>
      <c r="BF575" s="97"/>
      <c r="BG575" s="177"/>
      <c r="BH575" s="177"/>
      <c r="BI575" s="177"/>
      <c r="BJ575" s="37"/>
      <c r="BK575" s="37"/>
      <c r="BL575" s="37"/>
      <c r="BM575" s="37"/>
      <c r="BN575" s="37"/>
      <c r="BO575" s="37"/>
      <c r="BP575" s="37"/>
      <c r="BQ575" s="37"/>
      <c r="BR575" s="4"/>
      <c r="BS575" s="4"/>
      <c r="BT575" s="4"/>
      <c r="BU575" s="4"/>
      <c r="BV575" s="37"/>
      <c r="BW575" s="4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5"/>
      <c r="CK575" s="2"/>
      <c r="CL575" s="2"/>
    </row>
    <row r="576" spans="1:90" ht="12.75" customHeight="1">
      <c r="A576" s="1"/>
      <c r="B576" s="1"/>
      <c r="C576" s="1"/>
      <c r="D576" s="2"/>
      <c r="E576" s="185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3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177"/>
      <c r="AF576" s="177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4"/>
      <c r="BA576" s="2"/>
      <c r="BB576" s="2"/>
      <c r="BC576" s="2"/>
      <c r="BD576" s="2"/>
      <c r="BE576" s="2"/>
      <c r="BF576" s="97"/>
      <c r="BG576" s="177"/>
      <c r="BH576" s="177"/>
      <c r="BI576" s="177"/>
      <c r="BJ576" s="37"/>
      <c r="BK576" s="37"/>
      <c r="BL576" s="37"/>
      <c r="BM576" s="37"/>
      <c r="BN576" s="37"/>
      <c r="BO576" s="37"/>
      <c r="BP576" s="37"/>
      <c r="BQ576" s="37"/>
      <c r="BR576" s="4"/>
      <c r="BS576" s="4"/>
      <c r="BT576" s="4"/>
      <c r="BU576" s="4"/>
      <c r="BV576" s="37"/>
      <c r="BW576" s="4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5"/>
      <c r="CK576" s="2"/>
      <c r="CL576" s="2"/>
    </row>
    <row r="577" spans="1:90" ht="12.75" customHeight="1">
      <c r="A577" s="1"/>
      <c r="B577" s="1"/>
      <c r="C577" s="1"/>
      <c r="D577" s="2"/>
      <c r="E577" s="185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3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177"/>
      <c r="AF577" s="177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4"/>
      <c r="BA577" s="2"/>
      <c r="BB577" s="2"/>
      <c r="BC577" s="2"/>
      <c r="BD577" s="2"/>
      <c r="BE577" s="2"/>
      <c r="BF577" s="97"/>
      <c r="BG577" s="177"/>
      <c r="BH577" s="177"/>
      <c r="BI577" s="177"/>
      <c r="BJ577" s="37"/>
      <c r="BK577" s="37"/>
      <c r="BL577" s="37"/>
      <c r="BM577" s="37"/>
      <c r="BN577" s="37"/>
      <c r="BO577" s="37"/>
      <c r="BP577" s="37"/>
      <c r="BQ577" s="37"/>
      <c r="BR577" s="4"/>
      <c r="BS577" s="4"/>
      <c r="BT577" s="4"/>
      <c r="BU577" s="4"/>
      <c r="BV577" s="37"/>
      <c r="BW577" s="4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5"/>
      <c r="CK577" s="2"/>
      <c r="CL577" s="2"/>
    </row>
    <row r="578" spans="1:90" ht="12.75" customHeight="1">
      <c r="A578" s="1"/>
      <c r="B578" s="1"/>
      <c r="C578" s="1"/>
      <c r="D578" s="2"/>
      <c r="E578" s="185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3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177"/>
      <c r="AF578" s="177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4"/>
      <c r="BA578" s="2"/>
      <c r="BB578" s="2"/>
      <c r="BC578" s="2"/>
      <c r="BD578" s="2"/>
      <c r="BE578" s="2"/>
      <c r="BF578" s="97"/>
      <c r="BG578" s="177"/>
      <c r="BH578" s="177"/>
      <c r="BI578" s="177"/>
      <c r="BJ578" s="37"/>
      <c r="BK578" s="37"/>
      <c r="BL578" s="37"/>
      <c r="BM578" s="37"/>
      <c r="BN578" s="37"/>
      <c r="BO578" s="37"/>
      <c r="BP578" s="37"/>
      <c r="BQ578" s="37"/>
      <c r="BR578" s="4"/>
      <c r="BS578" s="4"/>
      <c r="BT578" s="4"/>
      <c r="BU578" s="4"/>
      <c r="BV578" s="37"/>
      <c r="BW578" s="4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5"/>
      <c r="CK578" s="2"/>
      <c r="CL578" s="2"/>
    </row>
    <row r="579" spans="1:90" ht="12.75" customHeight="1">
      <c r="A579" s="1"/>
      <c r="B579" s="1"/>
      <c r="C579" s="1"/>
      <c r="D579" s="2"/>
      <c r="E579" s="185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3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177"/>
      <c r="AF579" s="177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4"/>
      <c r="BA579" s="2"/>
      <c r="BB579" s="2"/>
      <c r="BC579" s="2"/>
      <c r="BD579" s="2"/>
      <c r="BE579" s="2"/>
      <c r="BF579" s="97"/>
      <c r="BG579" s="177"/>
      <c r="BH579" s="177"/>
      <c r="BI579" s="177"/>
      <c r="BJ579" s="37"/>
      <c r="BK579" s="37"/>
      <c r="BL579" s="37"/>
      <c r="BM579" s="37"/>
      <c r="BN579" s="37"/>
      <c r="BO579" s="37"/>
      <c r="BP579" s="37"/>
      <c r="BQ579" s="37"/>
      <c r="BR579" s="4"/>
      <c r="BS579" s="4"/>
      <c r="BT579" s="4"/>
      <c r="BU579" s="4"/>
      <c r="BV579" s="37"/>
      <c r="BW579" s="4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5"/>
      <c r="CK579" s="2"/>
      <c r="CL579" s="2"/>
    </row>
    <row r="580" spans="1:90" ht="12.75" customHeight="1">
      <c r="A580" s="1"/>
      <c r="B580" s="1"/>
      <c r="C580" s="1"/>
      <c r="D580" s="2"/>
      <c r="E580" s="185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3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177"/>
      <c r="AF580" s="177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4"/>
      <c r="BA580" s="2"/>
      <c r="BB580" s="2"/>
      <c r="BC580" s="2"/>
      <c r="BD580" s="2"/>
      <c r="BE580" s="2"/>
      <c r="BF580" s="97"/>
      <c r="BG580" s="177"/>
      <c r="BH580" s="177"/>
      <c r="BI580" s="177"/>
      <c r="BJ580" s="37"/>
      <c r="BK580" s="37"/>
      <c r="BL580" s="37"/>
      <c r="BM580" s="37"/>
      <c r="BN580" s="37"/>
      <c r="BO580" s="37"/>
      <c r="BP580" s="37"/>
      <c r="BQ580" s="37"/>
      <c r="BR580" s="4"/>
      <c r="BS580" s="4"/>
      <c r="BT580" s="4"/>
      <c r="BU580" s="4"/>
      <c r="BV580" s="37"/>
      <c r="BW580" s="4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5"/>
      <c r="CK580" s="2"/>
      <c r="CL580" s="2"/>
    </row>
    <row r="581" spans="1:90" ht="12.75" customHeight="1">
      <c r="A581" s="1"/>
      <c r="B581" s="1"/>
      <c r="C581" s="1"/>
      <c r="D581" s="2"/>
      <c r="E581" s="185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3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177"/>
      <c r="AF581" s="177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4"/>
      <c r="BA581" s="2"/>
      <c r="BB581" s="2"/>
      <c r="BC581" s="2"/>
      <c r="BD581" s="2"/>
      <c r="BE581" s="2"/>
      <c r="BF581" s="97"/>
      <c r="BG581" s="177"/>
      <c r="BH581" s="177"/>
      <c r="BI581" s="177"/>
      <c r="BJ581" s="37"/>
      <c r="BK581" s="37"/>
      <c r="BL581" s="37"/>
      <c r="BM581" s="37"/>
      <c r="BN581" s="37"/>
      <c r="BO581" s="37"/>
      <c r="BP581" s="37"/>
      <c r="BQ581" s="37"/>
      <c r="BR581" s="4"/>
      <c r="BS581" s="4"/>
      <c r="BT581" s="4"/>
      <c r="BU581" s="4"/>
      <c r="BV581" s="37"/>
      <c r="BW581" s="4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5"/>
      <c r="CK581" s="2"/>
      <c r="CL581" s="2"/>
    </row>
    <row r="582" spans="1:90" ht="12.75" customHeight="1">
      <c r="A582" s="1"/>
      <c r="B582" s="1"/>
      <c r="C582" s="1"/>
      <c r="D582" s="2"/>
      <c r="E582" s="185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3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177"/>
      <c r="AF582" s="177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4"/>
      <c r="BA582" s="2"/>
      <c r="BB582" s="2"/>
      <c r="BC582" s="2"/>
      <c r="BD582" s="2"/>
      <c r="BE582" s="2"/>
      <c r="BF582" s="97"/>
      <c r="BG582" s="177"/>
      <c r="BH582" s="177"/>
      <c r="BI582" s="177"/>
      <c r="BJ582" s="37"/>
      <c r="BK582" s="37"/>
      <c r="BL582" s="37"/>
      <c r="BM582" s="37"/>
      <c r="BN582" s="37"/>
      <c r="BO582" s="37"/>
      <c r="BP582" s="37"/>
      <c r="BQ582" s="37"/>
      <c r="BR582" s="4"/>
      <c r="BS582" s="4"/>
      <c r="BT582" s="4"/>
      <c r="BU582" s="4"/>
      <c r="BV582" s="37"/>
      <c r="BW582" s="4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5"/>
      <c r="CK582" s="2"/>
      <c r="CL582" s="2"/>
    </row>
    <row r="583" spans="1:90" ht="12.75" customHeight="1">
      <c r="A583" s="1"/>
      <c r="B583" s="1"/>
      <c r="C583" s="1"/>
      <c r="D583" s="2"/>
      <c r="E583" s="185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3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177"/>
      <c r="AF583" s="177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4"/>
      <c r="BA583" s="2"/>
      <c r="BB583" s="2"/>
      <c r="BC583" s="2"/>
      <c r="BD583" s="2"/>
      <c r="BE583" s="2"/>
      <c r="BF583" s="97"/>
      <c r="BG583" s="177"/>
      <c r="BH583" s="177"/>
      <c r="BI583" s="177"/>
      <c r="BJ583" s="37"/>
      <c r="BK583" s="37"/>
      <c r="BL583" s="37"/>
      <c r="BM583" s="37"/>
      <c r="BN583" s="37"/>
      <c r="BO583" s="37"/>
      <c r="BP583" s="37"/>
      <c r="BQ583" s="37"/>
      <c r="BR583" s="4"/>
      <c r="BS583" s="4"/>
      <c r="BT583" s="4"/>
      <c r="BU583" s="4"/>
      <c r="BV583" s="37"/>
      <c r="BW583" s="4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5"/>
      <c r="CK583" s="2"/>
      <c r="CL583" s="2"/>
    </row>
    <row r="584" spans="1:90" ht="12.75" customHeight="1">
      <c r="A584" s="1"/>
      <c r="B584" s="1"/>
      <c r="C584" s="1"/>
      <c r="D584" s="2"/>
      <c r="E584" s="185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3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177"/>
      <c r="AF584" s="177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4"/>
      <c r="BA584" s="2"/>
      <c r="BB584" s="2"/>
      <c r="BC584" s="2"/>
      <c r="BD584" s="2"/>
      <c r="BE584" s="2"/>
      <c r="BF584" s="97"/>
      <c r="BG584" s="177"/>
      <c r="BH584" s="177"/>
      <c r="BI584" s="177"/>
      <c r="BJ584" s="37"/>
      <c r="BK584" s="37"/>
      <c r="BL584" s="37"/>
      <c r="BM584" s="37"/>
      <c r="BN584" s="37"/>
      <c r="BO584" s="37"/>
      <c r="BP584" s="37"/>
      <c r="BQ584" s="37"/>
      <c r="BR584" s="4"/>
      <c r="BS584" s="4"/>
      <c r="BT584" s="4"/>
      <c r="BU584" s="4"/>
      <c r="BV584" s="37"/>
      <c r="BW584" s="4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5"/>
      <c r="CK584" s="2"/>
      <c r="CL584" s="2"/>
    </row>
    <row r="585" spans="1:90" ht="12.75" customHeight="1">
      <c r="A585" s="1"/>
      <c r="B585" s="1"/>
      <c r="C585" s="1"/>
      <c r="D585" s="2"/>
      <c r="E585" s="185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3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177"/>
      <c r="AF585" s="177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4"/>
      <c r="BA585" s="2"/>
      <c r="BB585" s="2"/>
      <c r="BC585" s="2"/>
      <c r="BD585" s="2"/>
      <c r="BE585" s="2"/>
      <c r="BF585" s="97"/>
      <c r="BG585" s="177"/>
      <c r="BH585" s="177"/>
      <c r="BI585" s="177"/>
      <c r="BJ585" s="37"/>
      <c r="BK585" s="37"/>
      <c r="BL585" s="37"/>
      <c r="BM585" s="37"/>
      <c r="BN585" s="37"/>
      <c r="BO585" s="37"/>
      <c r="BP585" s="37"/>
      <c r="BQ585" s="37"/>
      <c r="BR585" s="4"/>
      <c r="BS585" s="4"/>
      <c r="BT585" s="4"/>
      <c r="BU585" s="4"/>
      <c r="BV585" s="37"/>
      <c r="BW585" s="4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5"/>
      <c r="CK585" s="2"/>
      <c r="CL585" s="2"/>
    </row>
    <row r="586" spans="1:90" ht="12.75" customHeight="1">
      <c r="A586" s="1"/>
      <c r="B586" s="1"/>
      <c r="C586" s="1"/>
      <c r="D586" s="2"/>
      <c r="E586" s="185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3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177"/>
      <c r="AF586" s="177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4"/>
      <c r="BA586" s="2"/>
      <c r="BB586" s="2"/>
      <c r="BC586" s="2"/>
      <c r="BD586" s="2"/>
      <c r="BE586" s="2"/>
      <c r="BF586" s="97"/>
      <c r="BG586" s="177"/>
      <c r="BH586" s="177"/>
      <c r="BI586" s="177"/>
      <c r="BJ586" s="37"/>
      <c r="BK586" s="37"/>
      <c r="BL586" s="37"/>
      <c r="BM586" s="37"/>
      <c r="BN586" s="37"/>
      <c r="BO586" s="37"/>
      <c r="BP586" s="37"/>
      <c r="BQ586" s="37"/>
      <c r="BR586" s="4"/>
      <c r="BS586" s="4"/>
      <c r="BT586" s="4"/>
      <c r="BU586" s="4"/>
      <c r="BV586" s="37"/>
      <c r="BW586" s="4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5"/>
      <c r="CK586" s="2"/>
      <c r="CL586" s="2"/>
    </row>
    <row r="587" spans="1:90" ht="12.75" customHeight="1">
      <c r="A587" s="1"/>
      <c r="B587" s="1"/>
      <c r="C587" s="1"/>
      <c r="D587" s="2"/>
      <c r="E587" s="185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3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177"/>
      <c r="AF587" s="177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4"/>
      <c r="BA587" s="2"/>
      <c r="BB587" s="2"/>
      <c r="BC587" s="2"/>
      <c r="BD587" s="2"/>
      <c r="BE587" s="2"/>
      <c r="BF587" s="97"/>
      <c r="BG587" s="177"/>
      <c r="BH587" s="177"/>
      <c r="BI587" s="177"/>
      <c r="BJ587" s="37"/>
      <c r="BK587" s="37"/>
      <c r="BL587" s="37"/>
      <c r="BM587" s="37"/>
      <c r="BN587" s="37"/>
      <c r="BO587" s="37"/>
      <c r="BP587" s="37"/>
      <c r="BQ587" s="37"/>
      <c r="BR587" s="4"/>
      <c r="BS587" s="4"/>
      <c r="BT587" s="4"/>
      <c r="BU587" s="4"/>
      <c r="BV587" s="37"/>
      <c r="BW587" s="4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5"/>
      <c r="CK587" s="2"/>
      <c r="CL587" s="2"/>
    </row>
    <row r="588" spans="1:90" ht="12.75" customHeight="1">
      <c r="A588" s="1"/>
      <c r="B588" s="1"/>
      <c r="C588" s="1"/>
      <c r="D588" s="2"/>
      <c r="E588" s="185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3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177"/>
      <c r="AF588" s="177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4"/>
      <c r="BA588" s="2"/>
      <c r="BB588" s="2"/>
      <c r="BC588" s="2"/>
      <c r="BD588" s="2"/>
      <c r="BE588" s="2"/>
      <c r="BF588" s="97"/>
      <c r="BG588" s="177"/>
      <c r="BH588" s="177"/>
      <c r="BI588" s="177"/>
      <c r="BJ588" s="37"/>
      <c r="BK588" s="37"/>
      <c r="BL588" s="37"/>
      <c r="BM588" s="37"/>
      <c r="BN588" s="37"/>
      <c r="BO588" s="37"/>
      <c r="BP588" s="37"/>
      <c r="BQ588" s="37"/>
      <c r="BR588" s="4"/>
      <c r="BS588" s="4"/>
      <c r="BT588" s="4"/>
      <c r="BU588" s="4"/>
      <c r="BV588" s="37"/>
      <c r="BW588" s="4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5"/>
      <c r="CK588" s="2"/>
      <c r="CL588" s="2"/>
    </row>
    <row r="589" spans="1:90" ht="12.75" customHeight="1">
      <c r="A589" s="1"/>
      <c r="B589" s="1"/>
      <c r="C589" s="1"/>
      <c r="D589" s="2"/>
      <c r="E589" s="185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3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177"/>
      <c r="AF589" s="177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4"/>
      <c r="BA589" s="2"/>
      <c r="BB589" s="2"/>
      <c r="BC589" s="2"/>
      <c r="BD589" s="2"/>
      <c r="BE589" s="2"/>
      <c r="BF589" s="97"/>
      <c r="BG589" s="177"/>
      <c r="BH589" s="177"/>
      <c r="BI589" s="177"/>
      <c r="BJ589" s="37"/>
      <c r="BK589" s="37"/>
      <c r="BL589" s="37"/>
      <c r="BM589" s="37"/>
      <c r="BN589" s="37"/>
      <c r="BO589" s="37"/>
      <c r="BP589" s="37"/>
      <c r="BQ589" s="37"/>
      <c r="BR589" s="4"/>
      <c r="BS589" s="4"/>
      <c r="BT589" s="4"/>
      <c r="BU589" s="4"/>
      <c r="BV589" s="37"/>
      <c r="BW589" s="4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5"/>
      <c r="CK589" s="2"/>
      <c r="CL589" s="2"/>
    </row>
    <row r="590" spans="1:90" ht="12.75" customHeight="1">
      <c r="A590" s="1"/>
      <c r="B590" s="1"/>
      <c r="C590" s="1"/>
      <c r="D590" s="2"/>
      <c r="E590" s="185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3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177"/>
      <c r="AF590" s="177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4"/>
      <c r="BA590" s="2"/>
      <c r="BB590" s="2"/>
      <c r="BC590" s="2"/>
      <c r="BD590" s="2"/>
      <c r="BE590" s="2"/>
      <c r="BF590" s="97"/>
      <c r="BG590" s="177"/>
      <c r="BH590" s="177"/>
      <c r="BI590" s="177"/>
      <c r="BJ590" s="37"/>
      <c r="BK590" s="37"/>
      <c r="BL590" s="37"/>
      <c r="BM590" s="37"/>
      <c r="BN590" s="37"/>
      <c r="BO590" s="37"/>
      <c r="BP590" s="37"/>
      <c r="BQ590" s="37"/>
      <c r="BR590" s="4"/>
      <c r="BS590" s="4"/>
      <c r="BT590" s="4"/>
      <c r="BU590" s="4"/>
      <c r="BV590" s="37"/>
      <c r="BW590" s="4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5"/>
      <c r="CK590" s="2"/>
      <c r="CL590" s="2"/>
    </row>
    <row r="591" spans="1:90" ht="12.75" customHeight="1">
      <c r="A591" s="1"/>
      <c r="B591" s="1"/>
      <c r="C591" s="1"/>
      <c r="D591" s="2"/>
      <c r="E591" s="185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3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177"/>
      <c r="AF591" s="177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4"/>
      <c r="BA591" s="2"/>
      <c r="BB591" s="2"/>
      <c r="BC591" s="2"/>
      <c r="BD591" s="2"/>
      <c r="BE591" s="2"/>
      <c r="BF591" s="97"/>
      <c r="BG591" s="177"/>
      <c r="BH591" s="177"/>
      <c r="BI591" s="177"/>
      <c r="BJ591" s="37"/>
      <c r="BK591" s="37"/>
      <c r="BL591" s="37"/>
      <c r="BM591" s="37"/>
      <c r="BN591" s="37"/>
      <c r="BO591" s="37"/>
      <c r="BP591" s="37"/>
      <c r="BQ591" s="37"/>
      <c r="BR591" s="4"/>
      <c r="BS591" s="4"/>
      <c r="BT591" s="4"/>
      <c r="BU591" s="4"/>
      <c r="BV591" s="37"/>
      <c r="BW591" s="4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5"/>
      <c r="CK591" s="2"/>
      <c r="CL591" s="2"/>
    </row>
    <row r="592" spans="1:90" ht="12.75" customHeight="1">
      <c r="A592" s="1"/>
      <c r="B592" s="1"/>
      <c r="C592" s="1"/>
      <c r="D592" s="2"/>
      <c r="E592" s="185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3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177"/>
      <c r="AF592" s="177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4"/>
      <c r="BA592" s="2"/>
      <c r="BB592" s="2"/>
      <c r="BC592" s="2"/>
      <c r="BD592" s="2"/>
      <c r="BE592" s="2"/>
      <c r="BF592" s="97"/>
      <c r="BG592" s="177"/>
      <c r="BH592" s="177"/>
      <c r="BI592" s="177"/>
      <c r="BJ592" s="37"/>
      <c r="BK592" s="37"/>
      <c r="BL592" s="37"/>
      <c r="BM592" s="37"/>
      <c r="BN592" s="37"/>
      <c r="BO592" s="37"/>
      <c r="BP592" s="37"/>
      <c r="BQ592" s="37"/>
      <c r="BR592" s="4"/>
      <c r="BS592" s="4"/>
      <c r="BT592" s="4"/>
      <c r="BU592" s="4"/>
      <c r="BV592" s="37"/>
      <c r="BW592" s="4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5"/>
      <c r="CK592" s="2"/>
      <c r="CL592" s="2"/>
    </row>
    <row r="593" spans="1:90" ht="12.75" customHeight="1">
      <c r="A593" s="1"/>
      <c r="B593" s="1"/>
      <c r="C593" s="1"/>
      <c r="D593" s="2"/>
      <c r="E593" s="185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3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177"/>
      <c r="AF593" s="177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4"/>
      <c r="BA593" s="2"/>
      <c r="BB593" s="2"/>
      <c r="BC593" s="2"/>
      <c r="BD593" s="2"/>
      <c r="BE593" s="2"/>
      <c r="BF593" s="97"/>
      <c r="BG593" s="177"/>
      <c r="BH593" s="177"/>
      <c r="BI593" s="177"/>
      <c r="BJ593" s="37"/>
      <c r="BK593" s="37"/>
      <c r="BL593" s="37"/>
      <c r="BM593" s="37"/>
      <c r="BN593" s="37"/>
      <c r="BO593" s="37"/>
      <c r="BP593" s="37"/>
      <c r="BQ593" s="37"/>
      <c r="BR593" s="4"/>
      <c r="BS593" s="4"/>
      <c r="BT593" s="4"/>
      <c r="BU593" s="4"/>
      <c r="BV593" s="37"/>
      <c r="BW593" s="4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5"/>
      <c r="CK593" s="2"/>
      <c r="CL593" s="2"/>
    </row>
    <row r="594" spans="1:90" ht="12.75" customHeight="1">
      <c r="A594" s="1"/>
      <c r="B594" s="1"/>
      <c r="C594" s="1"/>
      <c r="D594" s="2"/>
      <c r="E594" s="185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3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177"/>
      <c r="AF594" s="177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4"/>
      <c r="BA594" s="2"/>
      <c r="BB594" s="2"/>
      <c r="BC594" s="2"/>
      <c r="BD594" s="2"/>
      <c r="BE594" s="2"/>
      <c r="BF594" s="97"/>
      <c r="BG594" s="177"/>
      <c r="BH594" s="177"/>
      <c r="BI594" s="177"/>
      <c r="BJ594" s="37"/>
      <c r="BK594" s="37"/>
      <c r="BL594" s="37"/>
      <c r="BM594" s="37"/>
      <c r="BN594" s="37"/>
      <c r="BO594" s="37"/>
      <c r="BP594" s="37"/>
      <c r="BQ594" s="37"/>
      <c r="BR594" s="4"/>
      <c r="BS594" s="4"/>
      <c r="BT594" s="4"/>
      <c r="BU594" s="4"/>
      <c r="BV594" s="37"/>
      <c r="BW594" s="4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5"/>
      <c r="CK594" s="2"/>
      <c r="CL594" s="2"/>
    </row>
    <row r="595" spans="1:90" ht="12.75" customHeight="1">
      <c r="A595" s="1"/>
      <c r="B595" s="1"/>
      <c r="C595" s="1"/>
      <c r="D595" s="2"/>
      <c r="E595" s="185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3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177"/>
      <c r="AF595" s="177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4"/>
      <c r="BA595" s="2"/>
      <c r="BB595" s="2"/>
      <c r="BC595" s="2"/>
      <c r="BD595" s="2"/>
      <c r="BE595" s="2"/>
      <c r="BF595" s="97"/>
      <c r="BG595" s="177"/>
      <c r="BH595" s="177"/>
      <c r="BI595" s="177"/>
      <c r="BJ595" s="37"/>
      <c r="BK595" s="37"/>
      <c r="BL595" s="37"/>
      <c r="BM595" s="37"/>
      <c r="BN595" s="37"/>
      <c r="BO595" s="37"/>
      <c r="BP595" s="37"/>
      <c r="BQ595" s="37"/>
      <c r="BR595" s="4"/>
      <c r="BS595" s="4"/>
      <c r="BT595" s="4"/>
      <c r="BU595" s="4"/>
      <c r="BV595" s="37"/>
      <c r="BW595" s="4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5"/>
      <c r="CK595" s="2"/>
      <c r="CL595" s="2"/>
    </row>
    <row r="596" spans="1:90" ht="12.75" customHeight="1">
      <c r="A596" s="1"/>
      <c r="B596" s="1"/>
      <c r="C596" s="1"/>
      <c r="D596" s="2"/>
      <c r="E596" s="185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3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177"/>
      <c r="AF596" s="177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4"/>
      <c r="BA596" s="2"/>
      <c r="BB596" s="2"/>
      <c r="BC596" s="2"/>
      <c r="BD596" s="2"/>
      <c r="BE596" s="2"/>
      <c r="BF596" s="97"/>
      <c r="BG596" s="177"/>
      <c r="BH596" s="177"/>
      <c r="BI596" s="177"/>
      <c r="BJ596" s="37"/>
      <c r="BK596" s="37"/>
      <c r="BL596" s="37"/>
      <c r="BM596" s="37"/>
      <c r="BN596" s="37"/>
      <c r="BO596" s="37"/>
      <c r="BP596" s="37"/>
      <c r="BQ596" s="37"/>
      <c r="BR596" s="4"/>
      <c r="BS596" s="4"/>
      <c r="BT596" s="4"/>
      <c r="BU596" s="4"/>
      <c r="BV596" s="37"/>
      <c r="BW596" s="4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5"/>
      <c r="CK596" s="2"/>
      <c r="CL596" s="2"/>
    </row>
    <row r="597" spans="1:90" ht="12.75" customHeight="1">
      <c r="A597" s="1"/>
      <c r="B597" s="1"/>
      <c r="C597" s="1"/>
      <c r="D597" s="2"/>
      <c r="E597" s="185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3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177"/>
      <c r="AF597" s="177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4"/>
      <c r="BA597" s="2"/>
      <c r="BB597" s="2"/>
      <c r="BC597" s="2"/>
      <c r="BD597" s="2"/>
      <c r="BE597" s="2"/>
      <c r="BF597" s="97"/>
      <c r="BG597" s="177"/>
      <c r="BH597" s="177"/>
      <c r="BI597" s="177"/>
      <c r="BJ597" s="37"/>
      <c r="BK597" s="37"/>
      <c r="BL597" s="37"/>
      <c r="BM597" s="37"/>
      <c r="BN597" s="37"/>
      <c r="BO597" s="37"/>
      <c r="BP597" s="37"/>
      <c r="BQ597" s="37"/>
      <c r="BR597" s="4"/>
      <c r="BS597" s="4"/>
      <c r="BT597" s="4"/>
      <c r="BU597" s="4"/>
      <c r="BV597" s="37"/>
      <c r="BW597" s="4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5"/>
      <c r="CK597" s="2"/>
      <c r="CL597" s="2"/>
    </row>
    <row r="598" spans="1:90" ht="12.75" customHeight="1">
      <c r="A598" s="1"/>
      <c r="B598" s="1"/>
      <c r="C598" s="1"/>
      <c r="D598" s="2"/>
      <c r="E598" s="185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3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177"/>
      <c r="AF598" s="177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4"/>
      <c r="BA598" s="2"/>
      <c r="BB598" s="2"/>
      <c r="BC598" s="2"/>
      <c r="BD598" s="2"/>
      <c r="BE598" s="2"/>
      <c r="BF598" s="97"/>
      <c r="BG598" s="177"/>
      <c r="BH598" s="177"/>
      <c r="BI598" s="177"/>
      <c r="BJ598" s="37"/>
      <c r="BK598" s="37"/>
      <c r="BL598" s="37"/>
      <c r="BM598" s="37"/>
      <c r="BN598" s="37"/>
      <c r="BO598" s="37"/>
      <c r="BP598" s="37"/>
      <c r="BQ598" s="37"/>
      <c r="BR598" s="4"/>
      <c r="BS598" s="4"/>
      <c r="BT598" s="4"/>
      <c r="BU598" s="4"/>
      <c r="BV598" s="37"/>
      <c r="BW598" s="4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5"/>
      <c r="CK598" s="2"/>
      <c r="CL598" s="2"/>
    </row>
    <row r="599" spans="1:90" ht="12.75" customHeight="1">
      <c r="A599" s="1"/>
      <c r="B599" s="1"/>
      <c r="C599" s="1"/>
      <c r="D599" s="2"/>
      <c r="E599" s="185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3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177"/>
      <c r="AF599" s="177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4"/>
      <c r="BA599" s="2"/>
      <c r="BB599" s="2"/>
      <c r="BC599" s="2"/>
      <c r="BD599" s="2"/>
      <c r="BE599" s="2"/>
      <c r="BF599" s="97"/>
      <c r="BG599" s="177"/>
      <c r="BH599" s="177"/>
      <c r="BI599" s="177"/>
      <c r="BJ599" s="37"/>
      <c r="BK599" s="37"/>
      <c r="BL599" s="37"/>
      <c r="BM599" s="37"/>
      <c r="BN599" s="37"/>
      <c r="BO599" s="37"/>
      <c r="BP599" s="37"/>
      <c r="BQ599" s="37"/>
      <c r="BR599" s="4"/>
      <c r="BS599" s="4"/>
      <c r="BT599" s="4"/>
      <c r="BU599" s="4"/>
      <c r="BV599" s="37"/>
      <c r="BW599" s="4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5"/>
      <c r="CK599" s="2"/>
      <c r="CL599" s="2"/>
    </row>
    <row r="600" spans="1:90" ht="12.75" customHeight="1">
      <c r="A600" s="1"/>
      <c r="B600" s="1"/>
      <c r="C600" s="1"/>
      <c r="D600" s="2"/>
      <c r="E600" s="185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3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177"/>
      <c r="AF600" s="177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4"/>
      <c r="BA600" s="2"/>
      <c r="BB600" s="2"/>
      <c r="BC600" s="2"/>
      <c r="BD600" s="2"/>
      <c r="BE600" s="2"/>
      <c r="BF600" s="97"/>
      <c r="BG600" s="177"/>
      <c r="BH600" s="177"/>
      <c r="BI600" s="177"/>
      <c r="BJ600" s="37"/>
      <c r="BK600" s="37"/>
      <c r="BL600" s="37"/>
      <c r="BM600" s="37"/>
      <c r="BN600" s="37"/>
      <c r="BO600" s="37"/>
      <c r="BP600" s="37"/>
      <c r="BQ600" s="37"/>
      <c r="BR600" s="4"/>
      <c r="BS600" s="4"/>
      <c r="BT600" s="4"/>
      <c r="BU600" s="4"/>
      <c r="BV600" s="37"/>
      <c r="BW600" s="4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5"/>
      <c r="CK600" s="2"/>
      <c r="CL600" s="2"/>
    </row>
    <row r="601" spans="1:90" ht="12.75" customHeight="1">
      <c r="A601" s="1"/>
      <c r="B601" s="1"/>
      <c r="C601" s="1"/>
      <c r="D601" s="2"/>
      <c r="E601" s="185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3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177"/>
      <c r="AF601" s="177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4"/>
      <c r="BA601" s="2"/>
      <c r="BB601" s="2"/>
      <c r="BC601" s="2"/>
      <c r="BD601" s="2"/>
      <c r="BE601" s="2"/>
      <c r="BF601" s="97"/>
      <c r="BG601" s="177"/>
      <c r="BH601" s="177"/>
      <c r="BI601" s="177"/>
      <c r="BJ601" s="37"/>
      <c r="BK601" s="37"/>
      <c r="BL601" s="37"/>
      <c r="BM601" s="37"/>
      <c r="BN601" s="37"/>
      <c r="BO601" s="37"/>
      <c r="BP601" s="37"/>
      <c r="BQ601" s="37"/>
      <c r="BR601" s="4"/>
      <c r="BS601" s="4"/>
      <c r="BT601" s="4"/>
      <c r="BU601" s="4"/>
      <c r="BV601" s="37"/>
      <c r="BW601" s="4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5"/>
      <c r="CK601" s="2"/>
      <c r="CL601" s="2"/>
    </row>
    <row r="602" spans="1:90" ht="12.75" customHeight="1">
      <c r="A602" s="1"/>
      <c r="B602" s="1"/>
      <c r="C602" s="1"/>
      <c r="D602" s="2"/>
      <c r="E602" s="185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3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177"/>
      <c r="AF602" s="177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4"/>
      <c r="BA602" s="2"/>
      <c r="BB602" s="2"/>
      <c r="BC602" s="2"/>
      <c r="BD602" s="2"/>
      <c r="BE602" s="2"/>
      <c r="BF602" s="97"/>
      <c r="BG602" s="177"/>
      <c r="BH602" s="177"/>
      <c r="BI602" s="177"/>
      <c r="BJ602" s="37"/>
      <c r="BK602" s="37"/>
      <c r="BL602" s="37"/>
      <c r="BM602" s="37"/>
      <c r="BN602" s="37"/>
      <c r="BO602" s="37"/>
      <c r="BP602" s="37"/>
      <c r="BQ602" s="37"/>
      <c r="BR602" s="4"/>
      <c r="BS602" s="4"/>
      <c r="BT602" s="4"/>
      <c r="BU602" s="4"/>
      <c r="BV602" s="37"/>
      <c r="BW602" s="4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5"/>
      <c r="CK602" s="2"/>
      <c r="CL602" s="2"/>
    </row>
    <row r="603" spans="1:90" ht="12.75" customHeight="1">
      <c r="A603" s="1"/>
      <c r="B603" s="1"/>
      <c r="C603" s="1"/>
      <c r="D603" s="2"/>
      <c r="E603" s="185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3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177"/>
      <c r="AF603" s="177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4"/>
      <c r="BA603" s="2"/>
      <c r="BB603" s="2"/>
      <c r="BC603" s="2"/>
      <c r="BD603" s="2"/>
      <c r="BE603" s="2"/>
      <c r="BF603" s="97"/>
      <c r="BG603" s="177"/>
      <c r="BH603" s="177"/>
      <c r="BI603" s="177"/>
      <c r="BJ603" s="37"/>
      <c r="BK603" s="37"/>
      <c r="BL603" s="37"/>
      <c r="BM603" s="37"/>
      <c r="BN603" s="37"/>
      <c r="BO603" s="37"/>
      <c r="BP603" s="37"/>
      <c r="BQ603" s="37"/>
      <c r="BR603" s="4"/>
      <c r="BS603" s="4"/>
      <c r="BT603" s="4"/>
      <c r="BU603" s="4"/>
      <c r="BV603" s="37"/>
      <c r="BW603" s="4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5"/>
      <c r="CK603" s="2"/>
      <c r="CL603" s="2"/>
    </row>
    <row r="604" spans="1:90" ht="12.75" customHeight="1">
      <c r="A604" s="1"/>
      <c r="B604" s="1"/>
      <c r="C604" s="1"/>
      <c r="D604" s="2"/>
      <c r="E604" s="185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3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177"/>
      <c r="AF604" s="177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4"/>
      <c r="BA604" s="2"/>
      <c r="BB604" s="2"/>
      <c r="BC604" s="2"/>
      <c r="BD604" s="2"/>
      <c r="BE604" s="2"/>
      <c r="BF604" s="97"/>
      <c r="BG604" s="177"/>
      <c r="BH604" s="177"/>
      <c r="BI604" s="177"/>
      <c r="BJ604" s="37"/>
      <c r="BK604" s="37"/>
      <c r="BL604" s="37"/>
      <c r="BM604" s="37"/>
      <c r="BN604" s="37"/>
      <c r="BO604" s="37"/>
      <c r="BP604" s="37"/>
      <c r="BQ604" s="37"/>
      <c r="BR604" s="4"/>
      <c r="BS604" s="4"/>
      <c r="BT604" s="4"/>
      <c r="BU604" s="4"/>
      <c r="BV604" s="37"/>
      <c r="BW604" s="4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5"/>
      <c r="CK604" s="2"/>
      <c r="CL604" s="2"/>
    </row>
    <row r="605" spans="1:90" ht="12.75" customHeight="1">
      <c r="A605" s="1"/>
      <c r="B605" s="1"/>
      <c r="C605" s="1"/>
      <c r="D605" s="2"/>
      <c r="E605" s="185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3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177"/>
      <c r="AF605" s="177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4"/>
      <c r="BA605" s="2"/>
      <c r="BB605" s="2"/>
      <c r="BC605" s="2"/>
      <c r="BD605" s="2"/>
      <c r="BE605" s="2"/>
      <c r="BF605" s="97"/>
      <c r="BG605" s="177"/>
      <c r="BH605" s="177"/>
      <c r="BI605" s="177"/>
      <c r="BJ605" s="37"/>
      <c r="BK605" s="37"/>
      <c r="BL605" s="37"/>
      <c r="BM605" s="37"/>
      <c r="BN605" s="37"/>
      <c r="BO605" s="37"/>
      <c r="BP605" s="37"/>
      <c r="BQ605" s="37"/>
      <c r="BR605" s="4"/>
      <c r="BS605" s="4"/>
      <c r="BT605" s="4"/>
      <c r="BU605" s="4"/>
      <c r="BV605" s="37"/>
      <c r="BW605" s="4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5"/>
      <c r="CK605" s="2"/>
      <c r="CL605" s="2"/>
    </row>
    <row r="606" spans="1:90" ht="12.75" customHeight="1">
      <c r="A606" s="1"/>
      <c r="B606" s="1"/>
      <c r="C606" s="1"/>
      <c r="D606" s="2"/>
      <c r="E606" s="185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3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177"/>
      <c r="AF606" s="177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4"/>
      <c r="BA606" s="2"/>
      <c r="BB606" s="2"/>
      <c r="BC606" s="2"/>
      <c r="BD606" s="2"/>
      <c r="BE606" s="2"/>
      <c r="BF606" s="97"/>
      <c r="BG606" s="177"/>
      <c r="BH606" s="177"/>
      <c r="BI606" s="177"/>
      <c r="BJ606" s="37"/>
      <c r="BK606" s="37"/>
      <c r="BL606" s="37"/>
      <c r="BM606" s="37"/>
      <c r="BN606" s="37"/>
      <c r="BO606" s="37"/>
      <c r="BP606" s="37"/>
      <c r="BQ606" s="37"/>
      <c r="BR606" s="4"/>
      <c r="BS606" s="4"/>
      <c r="BT606" s="4"/>
      <c r="BU606" s="4"/>
      <c r="BV606" s="37"/>
      <c r="BW606" s="4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5"/>
      <c r="CK606" s="2"/>
      <c r="CL606" s="2"/>
    </row>
    <row r="607" spans="1:90" ht="12.75" customHeight="1">
      <c r="A607" s="1"/>
      <c r="B607" s="1"/>
      <c r="C607" s="1"/>
      <c r="D607" s="2"/>
      <c r="E607" s="185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3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177"/>
      <c r="AF607" s="177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4"/>
      <c r="BA607" s="2"/>
      <c r="BB607" s="2"/>
      <c r="BC607" s="2"/>
      <c r="BD607" s="2"/>
      <c r="BE607" s="2"/>
      <c r="BF607" s="97"/>
      <c r="BG607" s="177"/>
      <c r="BH607" s="177"/>
      <c r="BI607" s="177"/>
      <c r="BJ607" s="37"/>
      <c r="BK607" s="37"/>
      <c r="BL607" s="37"/>
      <c r="BM607" s="37"/>
      <c r="BN607" s="37"/>
      <c r="BO607" s="37"/>
      <c r="BP607" s="37"/>
      <c r="BQ607" s="37"/>
      <c r="BR607" s="4"/>
      <c r="BS607" s="4"/>
      <c r="BT607" s="4"/>
      <c r="BU607" s="4"/>
      <c r="BV607" s="37"/>
      <c r="BW607" s="4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5"/>
      <c r="CK607" s="2"/>
      <c r="CL607" s="2"/>
    </row>
    <row r="608" spans="1:90" ht="12.75" customHeight="1">
      <c r="A608" s="1"/>
      <c r="B608" s="1"/>
      <c r="C608" s="1"/>
      <c r="D608" s="2"/>
      <c r="E608" s="185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3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177"/>
      <c r="AF608" s="177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4"/>
      <c r="BA608" s="2"/>
      <c r="BB608" s="2"/>
      <c r="BC608" s="2"/>
      <c r="BD608" s="2"/>
      <c r="BE608" s="2"/>
      <c r="BF608" s="97"/>
      <c r="BG608" s="177"/>
      <c r="BH608" s="177"/>
      <c r="BI608" s="177"/>
      <c r="BJ608" s="37"/>
      <c r="BK608" s="37"/>
      <c r="BL608" s="37"/>
      <c r="BM608" s="37"/>
      <c r="BN608" s="37"/>
      <c r="BO608" s="37"/>
      <c r="BP608" s="37"/>
      <c r="BQ608" s="37"/>
      <c r="BR608" s="4"/>
      <c r="BS608" s="4"/>
      <c r="BT608" s="4"/>
      <c r="BU608" s="4"/>
      <c r="BV608" s="37"/>
      <c r="BW608" s="4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5"/>
      <c r="CK608" s="2"/>
      <c r="CL608" s="2"/>
    </row>
    <row r="609" spans="1:90" ht="12.75" customHeight="1">
      <c r="A609" s="1"/>
      <c r="B609" s="1"/>
      <c r="C609" s="1"/>
      <c r="D609" s="2"/>
      <c r="E609" s="185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3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177"/>
      <c r="AF609" s="177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4"/>
      <c r="BA609" s="2"/>
      <c r="BB609" s="2"/>
      <c r="BC609" s="2"/>
      <c r="BD609" s="2"/>
      <c r="BE609" s="2"/>
      <c r="BF609" s="97"/>
      <c r="BG609" s="177"/>
      <c r="BH609" s="177"/>
      <c r="BI609" s="177"/>
      <c r="BJ609" s="37"/>
      <c r="BK609" s="37"/>
      <c r="BL609" s="37"/>
      <c r="BM609" s="37"/>
      <c r="BN609" s="37"/>
      <c r="BO609" s="37"/>
      <c r="BP609" s="37"/>
      <c r="BQ609" s="37"/>
      <c r="BR609" s="4"/>
      <c r="BS609" s="4"/>
      <c r="BT609" s="4"/>
      <c r="BU609" s="4"/>
      <c r="BV609" s="37"/>
      <c r="BW609" s="4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5"/>
      <c r="CK609" s="2"/>
      <c r="CL609" s="2"/>
    </row>
    <row r="610" spans="1:90" ht="12.75" customHeight="1">
      <c r="A610" s="1"/>
      <c r="B610" s="1"/>
      <c r="C610" s="1"/>
      <c r="D610" s="2"/>
      <c r="E610" s="185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3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177"/>
      <c r="AF610" s="177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4"/>
      <c r="BA610" s="2"/>
      <c r="BB610" s="2"/>
      <c r="BC610" s="2"/>
      <c r="BD610" s="2"/>
      <c r="BE610" s="2"/>
      <c r="BF610" s="97"/>
      <c r="BG610" s="177"/>
      <c r="BH610" s="177"/>
      <c r="BI610" s="177"/>
      <c r="BJ610" s="37"/>
      <c r="BK610" s="37"/>
      <c r="BL610" s="37"/>
      <c r="BM610" s="37"/>
      <c r="BN610" s="37"/>
      <c r="BO610" s="37"/>
      <c r="BP610" s="37"/>
      <c r="BQ610" s="37"/>
      <c r="BR610" s="4"/>
      <c r="BS610" s="4"/>
      <c r="BT610" s="4"/>
      <c r="BU610" s="4"/>
      <c r="BV610" s="37"/>
      <c r="BW610" s="4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5"/>
      <c r="CK610" s="2"/>
      <c r="CL610" s="2"/>
    </row>
    <row r="611" spans="1:90" ht="12.75" customHeight="1">
      <c r="A611" s="1"/>
      <c r="B611" s="1"/>
      <c r="C611" s="1"/>
      <c r="D611" s="2"/>
      <c r="E611" s="185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177"/>
      <c r="AF611" s="177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4"/>
      <c r="BA611" s="2"/>
      <c r="BB611" s="2"/>
      <c r="BC611" s="2"/>
      <c r="BD611" s="2"/>
      <c r="BE611" s="2"/>
      <c r="BF611" s="97"/>
      <c r="BG611" s="177"/>
      <c r="BH611" s="177"/>
      <c r="BI611" s="177"/>
      <c r="BJ611" s="37"/>
      <c r="BK611" s="37"/>
      <c r="BL611" s="37"/>
      <c r="BM611" s="37"/>
      <c r="BN611" s="37"/>
      <c r="BO611" s="37"/>
      <c r="BP611" s="37"/>
      <c r="BQ611" s="37"/>
      <c r="BR611" s="4"/>
      <c r="BS611" s="4"/>
      <c r="BT611" s="4"/>
      <c r="BU611" s="4"/>
      <c r="BV611" s="37"/>
      <c r="BW611" s="4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5"/>
      <c r="CK611" s="2"/>
      <c r="CL611" s="2"/>
    </row>
    <row r="612" spans="1:90" ht="12.75" customHeight="1">
      <c r="A612" s="1"/>
      <c r="B612" s="1"/>
      <c r="C612" s="1"/>
      <c r="D612" s="2"/>
      <c r="E612" s="185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177"/>
      <c r="AF612" s="177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4"/>
      <c r="BA612" s="2"/>
      <c r="BB612" s="2"/>
      <c r="BC612" s="2"/>
      <c r="BD612" s="2"/>
      <c r="BE612" s="2"/>
      <c r="BF612" s="97"/>
      <c r="BG612" s="177"/>
      <c r="BH612" s="177"/>
      <c r="BI612" s="177"/>
      <c r="BJ612" s="37"/>
      <c r="BK612" s="37"/>
      <c r="BL612" s="37"/>
      <c r="BM612" s="37"/>
      <c r="BN612" s="37"/>
      <c r="BO612" s="37"/>
      <c r="BP612" s="37"/>
      <c r="BQ612" s="37"/>
      <c r="BR612" s="4"/>
      <c r="BS612" s="4"/>
      <c r="BT612" s="4"/>
      <c r="BU612" s="4"/>
      <c r="BV612" s="37"/>
      <c r="BW612" s="4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5"/>
      <c r="CK612" s="2"/>
      <c r="CL612" s="2"/>
    </row>
    <row r="613" spans="1:90" ht="12.75" customHeight="1">
      <c r="A613" s="1"/>
      <c r="B613" s="1"/>
      <c r="C613" s="1"/>
      <c r="D613" s="2"/>
      <c r="E613" s="185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177"/>
      <c r="AF613" s="177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4"/>
      <c r="BA613" s="2"/>
      <c r="BB613" s="2"/>
      <c r="BC613" s="2"/>
      <c r="BD613" s="2"/>
      <c r="BE613" s="2"/>
      <c r="BF613" s="97"/>
      <c r="BG613" s="177"/>
      <c r="BH613" s="177"/>
      <c r="BI613" s="177"/>
      <c r="BJ613" s="37"/>
      <c r="BK613" s="37"/>
      <c r="BL613" s="37"/>
      <c r="BM613" s="37"/>
      <c r="BN613" s="37"/>
      <c r="BO613" s="37"/>
      <c r="BP613" s="37"/>
      <c r="BQ613" s="37"/>
      <c r="BR613" s="4"/>
      <c r="BS613" s="4"/>
      <c r="BT613" s="4"/>
      <c r="BU613" s="4"/>
      <c r="BV613" s="37"/>
      <c r="BW613" s="4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5"/>
      <c r="CK613" s="2"/>
      <c r="CL613" s="2"/>
    </row>
    <row r="614" spans="1:90" ht="12.75" customHeight="1">
      <c r="A614" s="1"/>
      <c r="B614" s="1"/>
      <c r="C614" s="1"/>
      <c r="D614" s="2"/>
      <c r="E614" s="185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177"/>
      <c r="AF614" s="177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4"/>
      <c r="BA614" s="2"/>
      <c r="BB614" s="2"/>
      <c r="BC614" s="2"/>
      <c r="BD614" s="2"/>
      <c r="BE614" s="2"/>
      <c r="BF614" s="97"/>
      <c r="BG614" s="177"/>
      <c r="BH614" s="177"/>
      <c r="BI614" s="177"/>
      <c r="BJ614" s="37"/>
      <c r="BK614" s="37"/>
      <c r="BL614" s="37"/>
      <c r="BM614" s="37"/>
      <c r="BN614" s="37"/>
      <c r="BO614" s="37"/>
      <c r="BP614" s="37"/>
      <c r="BQ614" s="37"/>
      <c r="BR614" s="4"/>
      <c r="BS614" s="4"/>
      <c r="BT614" s="4"/>
      <c r="BU614" s="4"/>
      <c r="BV614" s="37"/>
      <c r="BW614" s="4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5"/>
      <c r="CK614" s="2"/>
      <c r="CL614" s="2"/>
    </row>
    <row r="615" spans="1:90" ht="12.75" customHeight="1">
      <c r="A615" s="1"/>
      <c r="B615" s="1"/>
      <c r="C615" s="1"/>
      <c r="D615" s="2"/>
      <c r="E615" s="185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177"/>
      <c r="AF615" s="177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4"/>
      <c r="BA615" s="2"/>
      <c r="BB615" s="2"/>
      <c r="BC615" s="2"/>
      <c r="BD615" s="2"/>
      <c r="BE615" s="2"/>
      <c r="BF615" s="97"/>
      <c r="BG615" s="177"/>
      <c r="BH615" s="177"/>
      <c r="BI615" s="177"/>
      <c r="BJ615" s="37"/>
      <c r="BK615" s="37"/>
      <c r="BL615" s="37"/>
      <c r="BM615" s="37"/>
      <c r="BN615" s="37"/>
      <c r="BO615" s="37"/>
      <c r="BP615" s="37"/>
      <c r="BQ615" s="37"/>
      <c r="BR615" s="4"/>
      <c r="BS615" s="4"/>
      <c r="BT615" s="4"/>
      <c r="BU615" s="4"/>
      <c r="BV615" s="37"/>
      <c r="BW615" s="4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5"/>
      <c r="CK615" s="2"/>
      <c r="CL615" s="2"/>
    </row>
    <row r="616" spans="1:90" ht="12.75" customHeight="1">
      <c r="A616" s="1"/>
      <c r="B616" s="1"/>
      <c r="C616" s="1"/>
      <c r="D616" s="2"/>
      <c r="E616" s="185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177"/>
      <c r="AF616" s="177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4"/>
      <c r="BA616" s="2"/>
      <c r="BB616" s="2"/>
      <c r="BC616" s="2"/>
      <c r="BD616" s="2"/>
      <c r="BE616" s="2"/>
      <c r="BF616" s="97"/>
      <c r="BG616" s="177"/>
      <c r="BH616" s="177"/>
      <c r="BI616" s="177"/>
      <c r="BJ616" s="37"/>
      <c r="BK616" s="37"/>
      <c r="BL616" s="37"/>
      <c r="BM616" s="37"/>
      <c r="BN616" s="37"/>
      <c r="BO616" s="37"/>
      <c r="BP616" s="37"/>
      <c r="BQ616" s="37"/>
      <c r="BR616" s="4"/>
      <c r="BS616" s="4"/>
      <c r="BT616" s="4"/>
      <c r="BU616" s="4"/>
      <c r="BV616" s="37"/>
      <c r="BW616" s="4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5"/>
      <c r="CK616" s="2"/>
      <c r="CL616" s="2"/>
    </row>
    <row r="617" spans="1:90" ht="12.75" customHeight="1">
      <c r="A617" s="1"/>
      <c r="B617" s="1"/>
      <c r="C617" s="1"/>
      <c r="D617" s="2"/>
      <c r="E617" s="185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177"/>
      <c r="AF617" s="177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4"/>
      <c r="BA617" s="2"/>
      <c r="BB617" s="2"/>
      <c r="BC617" s="2"/>
      <c r="BD617" s="2"/>
      <c r="BE617" s="2"/>
      <c r="BF617" s="97"/>
      <c r="BG617" s="177"/>
      <c r="BH617" s="177"/>
      <c r="BI617" s="177"/>
      <c r="BJ617" s="37"/>
      <c r="BK617" s="37"/>
      <c r="BL617" s="37"/>
      <c r="BM617" s="37"/>
      <c r="BN617" s="37"/>
      <c r="BO617" s="37"/>
      <c r="BP617" s="37"/>
      <c r="BQ617" s="37"/>
      <c r="BR617" s="4"/>
      <c r="BS617" s="4"/>
      <c r="BT617" s="4"/>
      <c r="BU617" s="4"/>
      <c r="BV617" s="37"/>
      <c r="BW617" s="4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5"/>
      <c r="CK617" s="2"/>
      <c r="CL617" s="2"/>
    </row>
    <row r="618" spans="1:90" ht="12.75" customHeight="1">
      <c r="A618" s="1"/>
      <c r="B618" s="1"/>
      <c r="C618" s="1"/>
      <c r="D618" s="2"/>
      <c r="E618" s="185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177"/>
      <c r="AF618" s="177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4"/>
      <c r="BA618" s="2"/>
      <c r="BB618" s="2"/>
      <c r="BC618" s="2"/>
      <c r="BD618" s="2"/>
      <c r="BE618" s="2"/>
      <c r="BF618" s="97"/>
      <c r="BG618" s="177"/>
      <c r="BH618" s="177"/>
      <c r="BI618" s="177"/>
      <c r="BJ618" s="37"/>
      <c r="BK618" s="37"/>
      <c r="BL618" s="37"/>
      <c r="BM618" s="37"/>
      <c r="BN618" s="37"/>
      <c r="BO618" s="37"/>
      <c r="BP618" s="37"/>
      <c r="BQ618" s="37"/>
      <c r="BR618" s="4"/>
      <c r="BS618" s="4"/>
      <c r="BT618" s="4"/>
      <c r="BU618" s="4"/>
      <c r="BV618" s="37"/>
      <c r="BW618" s="4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5"/>
      <c r="CK618" s="2"/>
      <c r="CL618" s="2"/>
    </row>
    <row r="619" spans="1:90" ht="12.75" customHeight="1">
      <c r="A619" s="1"/>
      <c r="B619" s="1"/>
      <c r="C619" s="1"/>
      <c r="D619" s="2"/>
      <c r="E619" s="185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177"/>
      <c r="AF619" s="177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4"/>
      <c r="BA619" s="2"/>
      <c r="BB619" s="2"/>
      <c r="BC619" s="2"/>
      <c r="BD619" s="2"/>
      <c r="BE619" s="2"/>
      <c r="BF619" s="97"/>
      <c r="BG619" s="177"/>
      <c r="BH619" s="177"/>
      <c r="BI619" s="177"/>
      <c r="BJ619" s="37"/>
      <c r="BK619" s="37"/>
      <c r="BL619" s="37"/>
      <c r="BM619" s="37"/>
      <c r="BN619" s="37"/>
      <c r="BO619" s="37"/>
      <c r="BP619" s="37"/>
      <c r="BQ619" s="37"/>
      <c r="BR619" s="4"/>
      <c r="BS619" s="4"/>
      <c r="BT619" s="4"/>
      <c r="BU619" s="4"/>
      <c r="BV619" s="37"/>
      <c r="BW619" s="4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5"/>
      <c r="CK619" s="2"/>
      <c r="CL619" s="2"/>
    </row>
    <row r="620" spans="1:90" ht="12.75" customHeight="1">
      <c r="A620" s="1"/>
      <c r="B620" s="1"/>
      <c r="C620" s="1"/>
      <c r="D620" s="2"/>
      <c r="E620" s="185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177"/>
      <c r="AF620" s="177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4"/>
      <c r="BA620" s="2"/>
      <c r="BB620" s="2"/>
      <c r="BC620" s="2"/>
      <c r="BD620" s="2"/>
      <c r="BE620" s="2"/>
      <c r="BF620" s="97"/>
      <c r="BG620" s="177"/>
      <c r="BH620" s="177"/>
      <c r="BI620" s="177"/>
      <c r="BJ620" s="37"/>
      <c r="BK620" s="37"/>
      <c r="BL620" s="37"/>
      <c r="BM620" s="37"/>
      <c r="BN620" s="37"/>
      <c r="BO620" s="37"/>
      <c r="BP620" s="37"/>
      <c r="BQ620" s="37"/>
      <c r="BR620" s="4"/>
      <c r="BS620" s="4"/>
      <c r="BT620" s="4"/>
      <c r="BU620" s="4"/>
      <c r="BV620" s="37"/>
      <c r="BW620" s="4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5"/>
      <c r="CK620" s="2"/>
      <c r="CL620" s="2"/>
    </row>
    <row r="621" spans="1:90" ht="12.75" customHeight="1">
      <c r="A621" s="1"/>
      <c r="B621" s="1"/>
      <c r="C621" s="1"/>
      <c r="D621" s="2"/>
      <c r="E621" s="185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177"/>
      <c r="AF621" s="177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4"/>
      <c r="BA621" s="2"/>
      <c r="BB621" s="2"/>
      <c r="BC621" s="2"/>
      <c r="BD621" s="2"/>
      <c r="BE621" s="2"/>
      <c r="BF621" s="97"/>
      <c r="BG621" s="177"/>
      <c r="BH621" s="177"/>
      <c r="BI621" s="177"/>
      <c r="BJ621" s="37"/>
      <c r="BK621" s="37"/>
      <c r="BL621" s="37"/>
      <c r="BM621" s="37"/>
      <c r="BN621" s="37"/>
      <c r="BO621" s="37"/>
      <c r="BP621" s="37"/>
      <c r="BQ621" s="37"/>
      <c r="BR621" s="4"/>
      <c r="BS621" s="4"/>
      <c r="BT621" s="4"/>
      <c r="BU621" s="4"/>
      <c r="BV621" s="37"/>
      <c r="BW621" s="4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5"/>
      <c r="CK621" s="2"/>
      <c r="CL621" s="2"/>
    </row>
    <row r="622" spans="1:90" ht="12.75" customHeight="1">
      <c r="A622" s="1"/>
      <c r="B622" s="1"/>
      <c r="C622" s="1"/>
      <c r="D622" s="2"/>
      <c r="E622" s="185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177"/>
      <c r="AF622" s="177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4"/>
      <c r="BA622" s="2"/>
      <c r="BB622" s="2"/>
      <c r="BC622" s="2"/>
      <c r="BD622" s="2"/>
      <c r="BE622" s="2"/>
      <c r="BF622" s="97"/>
      <c r="BG622" s="177"/>
      <c r="BH622" s="177"/>
      <c r="BI622" s="177"/>
      <c r="BJ622" s="37"/>
      <c r="BK622" s="37"/>
      <c r="BL622" s="37"/>
      <c r="BM622" s="37"/>
      <c r="BN622" s="37"/>
      <c r="BO622" s="37"/>
      <c r="BP622" s="37"/>
      <c r="BQ622" s="37"/>
      <c r="BR622" s="4"/>
      <c r="BS622" s="4"/>
      <c r="BT622" s="4"/>
      <c r="BU622" s="4"/>
      <c r="BV622" s="37"/>
      <c r="BW622" s="4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5"/>
      <c r="CK622" s="2"/>
      <c r="CL622" s="2"/>
    </row>
    <row r="623" spans="1:90" ht="12.75" customHeight="1">
      <c r="A623" s="1"/>
      <c r="B623" s="1"/>
      <c r="C623" s="1"/>
      <c r="D623" s="2"/>
      <c r="E623" s="185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177"/>
      <c r="AF623" s="177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4"/>
      <c r="BA623" s="2"/>
      <c r="BB623" s="2"/>
      <c r="BC623" s="2"/>
      <c r="BD623" s="2"/>
      <c r="BE623" s="2"/>
      <c r="BF623" s="97"/>
      <c r="BG623" s="177"/>
      <c r="BH623" s="177"/>
      <c r="BI623" s="177"/>
      <c r="BJ623" s="37"/>
      <c r="BK623" s="37"/>
      <c r="BL623" s="37"/>
      <c r="BM623" s="37"/>
      <c r="BN623" s="37"/>
      <c r="BO623" s="37"/>
      <c r="BP623" s="37"/>
      <c r="BQ623" s="37"/>
      <c r="BR623" s="4"/>
      <c r="BS623" s="4"/>
      <c r="BT623" s="4"/>
      <c r="BU623" s="4"/>
      <c r="BV623" s="37"/>
      <c r="BW623" s="4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5"/>
      <c r="CK623" s="2"/>
      <c r="CL623" s="2"/>
    </row>
    <row r="624" spans="1:90" ht="12.75" customHeight="1">
      <c r="A624" s="1"/>
      <c r="B624" s="1"/>
      <c r="C624" s="1"/>
      <c r="D624" s="2"/>
      <c r="E624" s="185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177"/>
      <c r="AF624" s="177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4"/>
      <c r="BA624" s="2"/>
      <c r="BB624" s="2"/>
      <c r="BC624" s="2"/>
      <c r="BD624" s="2"/>
      <c r="BE624" s="2"/>
      <c r="BF624" s="97"/>
      <c r="BG624" s="177"/>
      <c r="BH624" s="177"/>
      <c r="BI624" s="177"/>
      <c r="BJ624" s="37"/>
      <c r="BK624" s="37"/>
      <c r="BL624" s="37"/>
      <c r="BM624" s="37"/>
      <c r="BN624" s="37"/>
      <c r="BO624" s="37"/>
      <c r="BP624" s="37"/>
      <c r="BQ624" s="37"/>
      <c r="BR624" s="4"/>
      <c r="BS624" s="4"/>
      <c r="BT624" s="4"/>
      <c r="BU624" s="4"/>
      <c r="BV624" s="37"/>
      <c r="BW624" s="4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5"/>
      <c r="CK624" s="2"/>
      <c r="CL624" s="2"/>
    </row>
    <row r="625" spans="1:90" ht="12.75" customHeight="1">
      <c r="A625" s="1"/>
      <c r="B625" s="1"/>
      <c r="C625" s="1"/>
      <c r="D625" s="2"/>
      <c r="E625" s="185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177"/>
      <c r="AF625" s="177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4"/>
      <c r="BA625" s="2"/>
      <c r="BB625" s="2"/>
      <c r="BC625" s="2"/>
      <c r="BD625" s="2"/>
      <c r="BE625" s="2"/>
      <c r="BF625" s="97"/>
      <c r="BG625" s="177"/>
      <c r="BH625" s="177"/>
      <c r="BI625" s="177"/>
      <c r="BJ625" s="37"/>
      <c r="BK625" s="37"/>
      <c r="BL625" s="37"/>
      <c r="BM625" s="37"/>
      <c r="BN625" s="37"/>
      <c r="BO625" s="37"/>
      <c r="BP625" s="37"/>
      <c r="BQ625" s="37"/>
      <c r="BR625" s="4"/>
      <c r="BS625" s="4"/>
      <c r="BT625" s="4"/>
      <c r="BU625" s="4"/>
      <c r="BV625" s="37"/>
      <c r="BW625" s="4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5"/>
      <c r="CK625" s="2"/>
      <c r="CL625" s="2"/>
    </row>
    <row r="626" spans="1:90" ht="12.75" customHeight="1">
      <c r="A626" s="1"/>
      <c r="B626" s="1"/>
      <c r="C626" s="1"/>
      <c r="D626" s="2"/>
      <c r="E626" s="185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177"/>
      <c r="AF626" s="177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4"/>
      <c r="BA626" s="2"/>
      <c r="BB626" s="2"/>
      <c r="BC626" s="2"/>
      <c r="BD626" s="2"/>
      <c r="BE626" s="2"/>
      <c r="BF626" s="97"/>
      <c r="BG626" s="177"/>
      <c r="BH626" s="177"/>
      <c r="BI626" s="177"/>
      <c r="BJ626" s="37"/>
      <c r="BK626" s="37"/>
      <c r="BL626" s="37"/>
      <c r="BM626" s="37"/>
      <c r="BN626" s="37"/>
      <c r="BO626" s="37"/>
      <c r="BP626" s="37"/>
      <c r="BQ626" s="37"/>
      <c r="BR626" s="4"/>
      <c r="BS626" s="4"/>
      <c r="BT626" s="4"/>
      <c r="BU626" s="4"/>
      <c r="BV626" s="37"/>
      <c r="BW626" s="4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5"/>
      <c r="CK626" s="2"/>
      <c r="CL626" s="2"/>
    </row>
    <row r="627" spans="1:90" ht="12.75" customHeight="1">
      <c r="A627" s="1"/>
      <c r="B627" s="1"/>
      <c r="C627" s="1"/>
      <c r="D627" s="2"/>
      <c r="E627" s="185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177"/>
      <c r="AF627" s="177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4"/>
      <c r="BA627" s="2"/>
      <c r="BB627" s="2"/>
      <c r="BC627" s="2"/>
      <c r="BD627" s="2"/>
      <c r="BE627" s="2"/>
      <c r="BF627" s="97"/>
      <c r="BG627" s="177"/>
      <c r="BH627" s="177"/>
      <c r="BI627" s="177"/>
      <c r="BJ627" s="37"/>
      <c r="BK627" s="37"/>
      <c r="BL627" s="37"/>
      <c r="BM627" s="37"/>
      <c r="BN627" s="37"/>
      <c r="BO627" s="37"/>
      <c r="BP627" s="37"/>
      <c r="BQ627" s="37"/>
      <c r="BR627" s="4"/>
      <c r="BS627" s="4"/>
      <c r="BT627" s="4"/>
      <c r="BU627" s="4"/>
      <c r="BV627" s="37"/>
      <c r="BW627" s="4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5"/>
      <c r="CK627" s="2"/>
      <c r="CL627" s="2"/>
    </row>
    <row r="628" spans="1:90" ht="12.75" customHeight="1">
      <c r="A628" s="1"/>
      <c r="B628" s="1"/>
      <c r="C628" s="1"/>
      <c r="D628" s="2"/>
      <c r="E628" s="185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177"/>
      <c r="AF628" s="177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4"/>
      <c r="BA628" s="2"/>
      <c r="BB628" s="2"/>
      <c r="BC628" s="2"/>
      <c r="BD628" s="2"/>
      <c r="BE628" s="2"/>
      <c r="BF628" s="97"/>
      <c r="BG628" s="177"/>
      <c r="BH628" s="177"/>
      <c r="BI628" s="177"/>
      <c r="BJ628" s="37"/>
      <c r="BK628" s="37"/>
      <c r="BL628" s="37"/>
      <c r="BM628" s="37"/>
      <c r="BN628" s="37"/>
      <c r="BO628" s="37"/>
      <c r="BP628" s="37"/>
      <c r="BQ628" s="37"/>
      <c r="BR628" s="4"/>
      <c r="BS628" s="4"/>
      <c r="BT628" s="4"/>
      <c r="BU628" s="4"/>
      <c r="BV628" s="37"/>
      <c r="BW628" s="4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5"/>
      <c r="CK628" s="2"/>
      <c r="CL628" s="2"/>
    </row>
    <row r="629" spans="1:90" ht="12.75" customHeight="1">
      <c r="A629" s="1"/>
      <c r="B629" s="1"/>
      <c r="C629" s="1"/>
      <c r="D629" s="2"/>
      <c r="E629" s="185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177"/>
      <c r="AF629" s="177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4"/>
      <c r="BA629" s="2"/>
      <c r="BB629" s="2"/>
      <c r="BC629" s="2"/>
      <c r="BD629" s="2"/>
      <c r="BE629" s="2"/>
      <c r="BF629" s="97"/>
      <c r="BG629" s="177"/>
      <c r="BH629" s="177"/>
      <c r="BI629" s="177"/>
      <c r="BJ629" s="37"/>
      <c r="BK629" s="37"/>
      <c r="BL629" s="37"/>
      <c r="BM629" s="37"/>
      <c r="BN629" s="37"/>
      <c r="BO629" s="37"/>
      <c r="BP629" s="37"/>
      <c r="BQ629" s="37"/>
      <c r="BR629" s="4"/>
      <c r="BS629" s="4"/>
      <c r="BT629" s="4"/>
      <c r="BU629" s="4"/>
      <c r="BV629" s="37"/>
      <c r="BW629" s="4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5"/>
      <c r="CK629" s="2"/>
      <c r="CL629" s="2"/>
    </row>
    <row r="630" spans="1:90" ht="12.75" customHeight="1">
      <c r="A630" s="1"/>
      <c r="B630" s="1"/>
      <c r="C630" s="1"/>
      <c r="D630" s="2"/>
      <c r="E630" s="185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177"/>
      <c r="AF630" s="177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4"/>
      <c r="BA630" s="2"/>
      <c r="BB630" s="2"/>
      <c r="BC630" s="2"/>
      <c r="BD630" s="2"/>
      <c r="BE630" s="2"/>
      <c r="BF630" s="97"/>
      <c r="BG630" s="177"/>
      <c r="BH630" s="177"/>
      <c r="BI630" s="177"/>
      <c r="BJ630" s="37"/>
      <c r="BK630" s="37"/>
      <c r="BL630" s="37"/>
      <c r="BM630" s="37"/>
      <c r="BN630" s="37"/>
      <c r="BO630" s="37"/>
      <c r="BP630" s="37"/>
      <c r="BQ630" s="37"/>
      <c r="BR630" s="4"/>
      <c r="BS630" s="4"/>
      <c r="BT630" s="4"/>
      <c r="BU630" s="4"/>
      <c r="BV630" s="37"/>
      <c r="BW630" s="4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5"/>
      <c r="CK630" s="2"/>
      <c r="CL630" s="2"/>
    </row>
    <row r="631" spans="1:90" ht="12.75" customHeight="1">
      <c r="A631" s="1"/>
      <c r="B631" s="1"/>
      <c r="C631" s="1"/>
      <c r="D631" s="2"/>
      <c r="E631" s="185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177"/>
      <c r="AF631" s="177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4"/>
      <c r="BA631" s="2"/>
      <c r="BB631" s="2"/>
      <c r="BC631" s="2"/>
      <c r="BD631" s="2"/>
      <c r="BE631" s="2"/>
      <c r="BF631" s="97"/>
      <c r="BG631" s="177"/>
      <c r="BH631" s="177"/>
      <c r="BI631" s="177"/>
      <c r="BJ631" s="37"/>
      <c r="BK631" s="37"/>
      <c r="BL631" s="37"/>
      <c r="BM631" s="37"/>
      <c r="BN631" s="37"/>
      <c r="BO631" s="37"/>
      <c r="BP631" s="37"/>
      <c r="BQ631" s="37"/>
      <c r="BR631" s="4"/>
      <c r="BS631" s="4"/>
      <c r="BT631" s="4"/>
      <c r="BU631" s="4"/>
      <c r="BV631" s="37"/>
      <c r="BW631" s="4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5"/>
      <c r="CK631" s="2"/>
      <c r="CL631" s="2"/>
    </row>
    <row r="632" spans="1:90" ht="12.75" customHeight="1">
      <c r="A632" s="1"/>
      <c r="B632" s="1"/>
      <c r="C632" s="1"/>
      <c r="D632" s="2"/>
      <c r="E632" s="185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177"/>
      <c r="AF632" s="177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4"/>
      <c r="BA632" s="2"/>
      <c r="BB632" s="2"/>
      <c r="BC632" s="2"/>
      <c r="BD632" s="2"/>
      <c r="BE632" s="2"/>
      <c r="BF632" s="97"/>
      <c r="BG632" s="177"/>
      <c r="BH632" s="177"/>
      <c r="BI632" s="177"/>
      <c r="BJ632" s="37"/>
      <c r="BK632" s="37"/>
      <c r="BL632" s="37"/>
      <c r="BM632" s="37"/>
      <c r="BN632" s="37"/>
      <c r="BO632" s="37"/>
      <c r="BP632" s="37"/>
      <c r="BQ632" s="37"/>
      <c r="BR632" s="4"/>
      <c r="BS632" s="4"/>
      <c r="BT632" s="4"/>
      <c r="BU632" s="4"/>
      <c r="BV632" s="37"/>
      <c r="BW632" s="4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5"/>
      <c r="CK632" s="2"/>
      <c r="CL632" s="2"/>
    </row>
    <row r="633" spans="1:90" ht="12.75" customHeight="1">
      <c r="A633" s="1"/>
      <c r="B633" s="1"/>
      <c r="C633" s="1"/>
      <c r="D633" s="2"/>
      <c r="E633" s="185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177"/>
      <c r="AF633" s="177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4"/>
      <c r="BA633" s="2"/>
      <c r="BB633" s="2"/>
      <c r="BC633" s="2"/>
      <c r="BD633" s="2"/>
      <c r="BE633" s="2"/>
      <c r="BF633" s="97"/>
      <c r="BG633" s="177"/>
      <c r="BH633" s="177"/>
      <c r="BI633" s="177"/>
      <c r="BJ633" s="37"/>
      <c r="BK633" s="37"/>
      <c r="BL633" s="37"/>
      <c r="BM633" s="37"/>
      <c r="BN633" s="37"/>
      <c r="BO633" s="37"/>
      <c r="BP633" s="37"/>
      <c r="BQ633" s="37"/>
      <c r="BR633" s="4"/>
      <c r="BS633" s="4"/>
      <c r="BT633" s="4"/>
      <c r="BU633" s="4"/>
      <c r="BV633" s="37"/>
      <c r="BW633" s="4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5"/>
      <c r="CK633" s="2"/>
      <c r="CL633" s="2"/>
    </row>
    <row r="634" spans="1:90" ht="12.75" customHeight="1">
      <c r="A634" s="1"/>
      <c r="B634" s="1"/>
      <c r="C634" s="1"/>
      <c r="D634" s="2"/>
      <c r="E634" s="185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177"/>
      <c r="AF634" s="177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4"/>
      <c r="BA634" s="2"/>
      <c r="BB634" s="2"/>
      <c r="BC634" s="2"/>
      <c r="BD634" s="2"/>
      <c r="BE634" s="2"/>
      <c r="BF634" s="97"/>
      <c r="BG634" s="177"/>
      <c r="BH634" s="177"/>
      <c r="BI634" s="177"/>
      <c r="BJ634" s="37"/>
      <c r="BK634" s="37"/>
      <c r="BL634" s="37"/>
      <c r="BM634" s="37"/>
      <c r="BN634" s="37"/>
      <c r="BO634" s="37"/>
      <c r="BP634" s="37"/>
      <c r="BQ634" s="37"/>
      <c r="BR634" s="4"/>
      <c r="BS634" s="4"/>
      <c r="BT634" s="4"/>
      <c r="BU634" s="4"/>
      <c r="BV634" s="37"/>
      <c r="BW634" s="4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5"/>
      <c r="CK634" s="2"/>
      <c r="CL634" s="2"/>
    </row>
    <row r="635" spans="1:90" ht="12.75" customHeight="1">
      <c r="A635" s="1"/>
      <c r="B635" s="1"/>
      <c r="C635" s="1"/>
      <c r="D635" s="2"/>
      <c r="E635" s="185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177"/>
      <c r="AF635" s="177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4"/>
      <c r="BA635" s="2"/>
      <c r="BB635" s="2"/>
      <c r="BC635" s="2"/>
      <c r="BD635" s="2"/>
      <c r="BE635" s="2"/>
      <c r="BF635" s="97"/>
      <c r="BG635" s="177"/>
      <c r="BH635" s="177"/>
      <c r="BI635" s="177"/>
      <c r="BJ635" s="37"/>
      <c r="BK635" s="37"/>
      <c r="BL635" s="37"/>
      <c r="BM635" s="37"/>
      <c r="BN635" s="37"/>
      <c r="BO635" s="37"/>
      <c r="BP635" s="37"/>
      <c r="BQ635" s="37"/>
      <c r="BR635" s="4"/>
      <c r="BS635" s="4"/>
      <c r="BT635" s="4"/>
      <c r="BU635" s="4"/>
      <c r="BV635" s="37"/>
      <c r="BW635" s="4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5"/>
      <c r="CK635" s="2"/>
      <c r="CL635" s="2"/>
    </row>
    <row r="636" spans="1:90" ht="12.75" customHeight="1">
      <c r="A636" s="1"/>
      <c r="B636" s="1"/>
      <c r="C636" s="1"/>
      <c r="D636" s="2"/>
      <c r="E636" s="185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177"/>
      <c r="AF636" s="177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4"/>
      <c r="BA636" s="2"/>
      <c r="BB636" s="2"/>
      <c r="BC636" s="2"/>
      <c r="BD636" s="2"/>
      <c r="BE636" s="2"/>
      <c r="BF636" s="97"/>
      <c r="BG636" s="177"/>
      <c r="BH636" s="177"/>
      <c r="BI636" s="177"/>
      <c r="BJ636" s="37"/>
      <c r="BK636" s="37"/>
      <c r="BL636" s="37"/>
      <c r="BM636" s="37"/>
      <c r="BN636" s="37"/>
      <c r="BO636" s="37"/>
      <c r="BP636" s="37"/>
      <c r="BQ636" s="37"/>
      <c r="BR636" s="4"/>
      <c r="BS636" s="4"/>
      <c r="BT636" s="4"/>
      <c r="BU636" s="4"/>
      <c r="BV636" s="37"/>
      <c r="BW636" s="4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5"/>
      <c r="CK636" s="2"/>
      <c r="CL636" s="2"/>
    </row>
    <row r="637" spans="1:90" ht="12.75" customHeight="1">
      <c r="A637" s="1"/>
      <c r="B637" s="1"/>
      <c r="C637" s="1"/>
      <c r="D637" s="2"/>
      <c r="E637" s="185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177"/>
      <c r="AF637" s="177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4"/>
      <c r="BA637" s="2"/>
      <c r="BB637" s="2"/>
      <c r="BC637" s="2"/>
      <c r="BD637" s="2"/>
      <c r="BE637" s="2"/>
      <c r="BF637" s="97"/>
      <c r="BG637" s="177"/>
      <c r="BH637" s="177"/>
      <c r="BI637" s="177"/>
      <c r="BJ637" s="37"/>
      <c r="BK637" s="37"/>
      <c r="BL637" s="37"/>
      <c r="BM637" s="37"/>
      <c r="BN637" s="37"/>
      <c r="BO637" s="37"/>
      <c r="BP637" s="37"/>
      <c r="BQ637" s="37"/>
      <c r="BR637" s="4"/>
      <c r="BS637" s="4"/>
      <c r="BT637" s="4"/>
      <c r="BU637" s="4"/>
      <c r="BV637" s="37"/>
      <c r="BW637" s="4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5"/>
      <c r="CK637" s="2"/>
      <c r="CL637" s="2"/>
    </row>
    <row r="638" spans="1:90" ht="12.75" customHeight="1">
      <c r="A638" s="1"/>
      <c r="B638" s="1"/>
      <c r="C638" s="1"/>
      <c r="D638" s="2"/>
      <c r="E638" s="185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177"/>
      <c r="AF638" s="177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4"/>
      <c r="BA638" s="2"/>
      <c r="BB638" s="2"/>
      <c r="BC638" s="2"/>
      <c r="BD638" s="2"/>
      <c r="BE638" s="2"/>
      <c r="BF638" s="97"/>
      <c r="BG638" s="177"/>
      <c r="BH638" s="177"/>
      <c r="BI638" s="177"/>
      <c r="BJ638" s="37"/>
      <c r="BK638" s="37"/>
      <c r="BL638" s="37"/>
      <c r="BM638" s="37"/>
      <c r="BN638" s="37"/>
      <c r="BO638" s="37"/>
      <c r="BP638" s="37"/>
      <c r="BQ638" s="37"/>
      <c r="BR638" s="4"/>
      <c r="BS638" s="4"/>
      <c r="BT638" s="4"/>
      <c r="BU638" s="4"/>
      <c r="BV638" s="37"/>
      <c r="BW638" s="4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5"/>
      <c r="CK638" s="2"/>
      <c r="CL638" s="2"/>
    </row>
    <row r="639" spans="1:90" ht="12.75" customHeight="1">
      <c r="A639" s="1"/>
      <c r="B639" s="1"/>
      <c r="C639" s="1"/>
      <c r="D639" s="2"/>
      <c r="E639" s="185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177"/>
      <c r="AF639" s="177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4"/>
      <c r="BA639" s="2"/>
      <c r="BB639" s="2"/>
      <c r="BC639" s="2"/>
      <c r="BD639" s="2"/>
      <c r="BE639" s="2"/>
      <c r="BF639" s="97"/>
      <c r="BG639" s="177"/>
      <c r="BH639" s="177"/>
      <c r="BI639" s="177"/>
      <c r="BJ639" s="37"/>
      <c r="BK639" s="37"/>
      <c r="BL639" s="37"/>
      <c r="BM639" s="37"/>
      <c r="BN639" s="37"/>
      <c r="BO639" s="37"/>
      <c r="BP639" s="37"/>
      <c r="BQ639" s="37"/>
      <c r="BR639" s="4"/>
      <c r="BS639" s="4"/>
      <c r="BT639" s="4"/>
      <c r="BU639" s="4"/>
      <c r="BV639" s="37"/>
      <c r="BW639" s="4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5"/>
      <c r="CK639" s="2"/>
      <c r="CL639" s="2"/>
    </row>
    <row r="640" spans="1:90" ht="12.75" customHeight="1">
      <c r="A640" s="1"/>
      <c r="B640" s="1"/>
      <c r="C640" s="1"/>
      <c r="D640" s="2"/>
      <c r="E640" s="185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177"/>
      <c r="AF640" s="177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4"/>
      <c r="BA640" s="2"/>
      <c r="BB640" s="2"/>
      <c r="BC640" s="2"/>
      <c r="BD640" s="2"/>
      <c r="BE640" s="2"/>
      <c r="BF640" s="97"/>
      <c r="BG640" s="177"/>
      <c r="BH640" s="177"/>
      <c r="BI640" s="177"/>
      <c r="BJ640" s="37"/>
      <c r="BK640" s="37"/>
      <c r="BL640" s="37"/>
      <c r="BM640" s="37"/>
      <c r="BN640" s="37"/>
      <c r="BO640" s="37"/>
      <c r="BP640" s="37"/>
      <c r="BQ640" s="37"/>
      <c r="BR640" s="4"/>
      <c r="BS640" s="4"/>
      <c r="BT640" s="4"/>
      <c r="BU640" s="4"/>
      <c r="BV640" s="37"/>
      <c r="BW640" s="4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5"/>
      <c r="CK640" s="2"/>
      <c r="CL640" s="2"/>
    </row>
    <row r="641" spans="1:90" ht="12.75" customHeight="1">
      <c r="A641" s="1"/>
      <c r="B641" s="1"/>
      <c r="C641" s="1"/>
      <c r="D641" s="2"/>
      <c r="E641" s="185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177"/>
      <c r="AF641" s="177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4"/>
      <c r="BA641" s="2"/>
      <c r="BB641" s="2"/>
      <c r="BC641" s="2"/>
      <c r="BD641" s="2"/>
      <c r="BE641" s="2"/>
      <c r="BF641" s="97"/>
      <c r="BG641" s="177"/>
      <c r="BH641" s="177"/>
      <c r="BI641" s="177"/>
      <c r="BJ641" s="37"/>
      <c r="BK641" s="37"/>
      <c r="BL641" s="37"/>
      <c r="BM641" s="37"/>
      <c r="BN641" s="37"/>
      <c r="BO641" s="37"/>
      <c r="BP641" s="37"/>
      <c r="BQ641" s="37"/>
      <c r="BR641" s="4"/>
      <c r="BS641" s="4"/>
      <c r="BT641" s="4"/>
      <c r="BU641" s="4"/>
      <c r="BV641" s="37"/>
      <c r="BW641" s="4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5"/>
      <c r="CK641" s="2"/>
      <c r="CL641" s="2"/>
    </row>
    <row r="642" spans="1:90" ht="12.75" customHeight="1">
      <c r="A642" s="1"/>
      <c r="B642" s="1"/>
      <c r="C642" s="1"/>
      <c r="D642" s="2"/>
      <c r="E642" s="185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177"/>
      <c r="AF642" s="177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4"/>
      <c r="BA642" s="2"/>
      <c r="BB642" s="2"/>
      <c r="BC642" s="2"/>
      <c r="BD642" s="2"/>
      <c r="BE642" s="2"/>
      <c r="BF642" s="97"/>
      <c r="BG642" s="177"/>
      <c r="BH642" s="177"/>
      <c r="BI642" s="177"/>
      <c r="BJ642" s="37"/>
      <c r="BK642" s="37"/>
      <c r="BL642" s="37"/>
      <c r="BM642" s="37"/>
      <c r="BN642" s="37"/>
      <c r="BO642" s="37"/>
      <c r="BP642" s="37"/>
      <c r="BQ642" s="37"/>
      <c r="BR642" s="4"/>
      <c r="BS642" s="4"/>
      <c r="BT642" s="4"/>
      <c r="BU642" s="4"/>
      <c r="BV642" s="37"/>
      <c r="BW642" s="4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5"/>
      <c r="CK642" s="2"/>
      <c r="CL642" s="2"/>
    </row>
    <row r="643" spans="1:90" ht="12.75" customHeight="1">
      <c r="A643" s="1"/>
      <c r="B643" s="1"/>
      <c r="C643" s="1"/>
      <c r="D643" s="2"/>
      <c r="E643" s="185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177"/>
      <c r="AF643" s="177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4"/>
      <c r="BA643" s="2"/>
      <c r="BB643" s="2"/>
      <c r="BC643" s="2"/>
      <c r="BD643" s="2"/>
      <c r="BE643" s="2"/>
      <c r="BF643" s="97"/>
      <c r="BG643" s="177"/>
      <c r="BH643" s="177"/>
      <c r="BI643" s="177"/>
      <c r="BJ643" s="37"/>
      <c r="BK643" s="37"/>
      <c r="BL643" s="37"/>
      <c r="BM643" s="37"/>
      <c r="BN643" s="37"/>
      <c r="BO643" s="37"/>
      <c r="BP643" s="37"/>
      <c r="BQ643" s="37"/>
      <c r="BR643" s="4"/>
      <c r="BS643" s="4"/>
      <c r="BT643" s="4"/>
      <c r="BU643" s="4"/>
      <c r="BV643" s="37"/>
      <c r="BW643" s="4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5"/>
      <c r="CK643" s="2"/>
      <c r="CL643" s="2"/>
    </row>
    <row r="644" spans="1:90" ht="12.75" customHeight="1">
      <c r="A644" s="1"/>
      <c r="B644" s="1"/>
      <c r="C644" s="1"/>
      <c r="D644" s="2"/>
      <c r="E644" s="185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177"/>
      <c r="AF644" s="177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4"/>
      <c r="BA644" s="2"/>
      <c r="BB644" s="2"/>
      <c r="BC644" s="2"/>
      <c r="BD644" s="2"/>
      <c r="BE644" s="2"/>
      <c r="BF644" s="97"/>
      <c r="BG644" s="177"/>
      <c r="BH644" s="177"/>
      <c r="BI644" s="177"/>
      <c r="BJ644" s="37"/>
      <c r="BK644" s="37"/>
      <c r="BL644" s="37"/>
      <c r="BM644" s="37"/>
      <c r="BN644" s="37"/>
      <c r="BO644" s="37"/>
      <c r="BP644" s="37"/>
      <c r="BQ644" s="37"/>
      <c r="BR644" s="4"/>
      <c r="BS644" s="4"/>
      <c r="BT644" s="4"/>
      <c r="BU644" s="4"/>
      <c r="BV644" s="37"/>
      <c r="BW644" s="4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5"/>
      <c r="CK644" s="2"/>
      <c r="CL644" s="2"/>
    </row>
    <row r="645" spans="1:90" ht="12.75" customHeight="1">
      <c r="A645" s="1"/>
      <c r="B645" s="1"/>
      <c r="C645" s="1"/>
      <c r="D645" s="2"/>
      <c r="E645" s="185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177"/>
      <c r="AF645" s="177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4"/>
      <c r="BA645" s="2"/>
      <c r="BB645" s="2"/>
      <c r="BC645" s="2"/>
      <c r="BD645" s="2"/>
      <c r="BE645" s="2"/>
      <c r="BF645" s="97"/>
      <c r="BG645" s="177"/>
      <c r="BH645" s="177"/>
      <c r="BI645" s="177"/>
      <c r="BJ645" s="37"/>
      <c r="BK645" s="37"/>
      <c r="BL645" s="37"/>
      <c r="BM645" s="37"/>
      <c r="BN645" s="37"/>
      <c r="BO645" s="37"/>
      <c r="BP645" s="37"/>
      <c r="BQ645" s="37"/>
      <c r="BR645" s="4"/>
      <c r="BS645" s="4"/>
      <c r="BT645" s="4"/>
      <c r="BU645" s="4"/>
      <c r="BV645" s="37"/>
      <c r="BW645" s="4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5"/>
      <c r="CK645" s="2"/>
      <c r="CL645" s="2"/>
    </row>
    <row r="646" spans="1:90" ht="12.75" customHeight="1">
      <c r="A646" s="1"/>
      <c r="B646" s="1"/>
      <c r="C646" s="1"/>
      <c r="D646" s="2"/>
      <c r="E646" s="185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177"/>
      <c r="AF646" s="177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4"/>
      <c r="BA646" s="2"/>
      <c r="BB646" s="2"/>
      <c r="BC646" s="2"/>
      <c r="BD646" s="2"/>
      <c r="BE646" s="2"/>
      <c r="BF646" s="97"/>
      <c r="BG646" s="177"/>
      <c r="BH646" s="177"/>
      <c r="BI646" s="177"/>
      <c r="BJ646" s="37"/>
      <c r="BK646" s="37"/>
      <c r="BL646" s="37"/>
      <c r="BM646" s="37"/>
      <c r="BN646" s="37"/>
      <c r="BO646" s="37"/>
      <c r="BP646" s="37"/>
      <c r="BQ646" s="37"/>
      <c r="BR646" s="4"/>
      <c r="BS646" s="4"/>
      <c r="BT646" s="4"/>
      <c r="BU646" s="4"/>
      <c r="BV646" s="37"/>
      <c r="BW646" s="4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5"/>
      <c r="CK646" s="2"/>
      <c r="CL646" s="2"/>
    </row>
    <row r="647" spans="1:90" ht="12.75" customHeight="1">
      <c r="A647" s="1"/>
      <c r="B647" s="1"/>
      <c r="C647" s="1"/>
      <c r="D647" s="2"/>
      <c r="E647" s="185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177"/>
      <c r="AF647" s="177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4"/>
      <c r="BA647" s="2"/>
      <c r="BB647" s="2"/>
      <c r="BC647" s="2"/>
      <c r="BD647" s="2"/>
      <c r="BE647" s="2"/>
      <c r="BF647" s="97"/>
      <c r="BG647" s="177"/>
      <c r="BH647" s="177"/>
      <c r="BI647" s="177"/>
      <c r="BJ647" s="37"/>
      <c r="BK647" s="37"/>
      <c r="BL647" s="37"/>
      <c r="BM647" s="37"/>
      <c r="BN647" s="37"/>
      <c r="BO647" s="37"/>
      <c r="BP647" s="37"/>
      <c r="BQ647" s="37"/>
      <c r="BR647" s="4"/>
      <c r="BS647" s="4"/>
      <c r="BT647" s="4"/>
      <c r="BU647" s="4"/>
      <c r="BV647" s="37"/>
      <c r="BW647" s="4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5"/>
      <c r="CK647" s="2"/>
      <c r="CL647" s="2"/>
    </row>
    <row r="648" spans="1:90" ht="12.75" customHeight="1">
      <c r="A648" s="1"/>
      <c r="B648" s="1"/>
      <c r="C648" s="1"/>
      <c r="D648" s="2"/>
      <c r="E648" s="185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177"/>
      <c r="AF648" s="177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4"/>
      <c r="BA648" s="2"/>
      <c r="BB648" s="2"/>
      <c r="BC648" s="2"/>
      <c r="BD648" s="2"/>
      <c r="BE648" s="2"/>
      <c r="BF648" s="97"/>
      <c r="BG648" s="177"/>
      <c r="BH648" s="177"/>
      <c r="BI648" s="177"/>
      <c r="BJ648" s="37"/>
      <c r="BK648" s="37"/>
      <c r="BL648" s="37"/>
      <c r="BM648" s="37"/>
      <c r="BN648" s="37"/>
      <c r="BO648" s="37"/>
      <c r="BP648" s="37"/>
      <c r="BQ648" s="37"/>
      <c r="BR648" s="4"/>
      <c r="BS648" s="4"/>
      <c r="BT648" s="4"/>
      <c r="BU648" s="4"/>
      <c r="BV648" s="37"/>
      <c r="BW648" s="4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5"/>
      <c r="CK648" s="2"/>
      <c r="CL648" s="2"/>
    </row>
    <row r="649" spans="1:90" ht="12.75" customHeight="1">
      <c r="A649" s="1"/>
      <c r="B649" s="1"/>
      <c r="C649" s="1"/>
      <c r="D649" s="2"/>
      <c r="E649" s="185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177"/>
      <c r="AF649" s="177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4"/>
      <c r="BA649" s="2"/>
      <c r="BB649" s="2"/>
      <c r="BC649" s="2"/>
      <c r="BD649" s="2"/>
      <c r="BE649" s="2"/>
      <c r="BF649" s="97"/>
      <c r="BG649" s="177"/>
      <c r="BH649" s="177"/>
      <c r="BI649" s="177"/>
      <c r="BJ649" s="37"/>
      <c r="BK649" s="37"/>
      <c r="BL649" s="37"/>
      <c r="BM649" s="37"/>
      <c r="BN649" s="37"/>
      <c r="BO649" s="37"/>
      <c r="BP649" s="37"/>
      <c r="BQ649" s="37"/>
      <c r="BR649" s="4"/>
      <c r="BS649" s="4"/>
      <c r="BT649" s="4"/>
      <c r="BU649" s="4"/>
      <c r="BV649" s="37"/>
      <c r="BW649" s="4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5"/>
      <c r="CK649" s="2"/>
      <c r="CL649" s="2"/>
    </row>
    <row r="650" spans="1:90" ht="12.75" customHeight="1">
      <c r="A650" s="1"/>
      <c r="B650" s="1"/>
      <c r="C650" s="1"/>
      <c r="D650" s="2"/>
      <c r="E650" s="185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177"/>
      <c r="AF650" s="177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4"/>
      <c r="BA650" s="2"/>
      <c r="BB650" s="2"/>
      <c r="BC650" s="2"/>
      <c r="BD650" s="2"/>
      <c r="BE650" s="2"/>
      <c r="BF650" s="97"/>
      <c r="BG650" s="177"/>
      <c r="BH650" s="177"/>
      <c r="BI650" s="177"/>
      <c r="BJ650" s="37"/>
      <c r="BK650" s="37"/>
      <c r="BL650" s="37"/>
      <c r="BM650" s="37"/>
      <c r="BN650" s="37"/>
      <c r="BO650" s="37"/>
      <c r="BP650" s="37"/>
      <c r="BQ650" s="37"/>
      <c r="BR650" s="4"/>
      <c r="BS650" s="4"/>
      <c r="BT650" s="4"/>
      <c r="BU650" s="4"/>
      <c r="BV650" s="37"/>
      <c r="BW650" s="4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5"/>
      <c r="CK650" s="2"/>
      <c r="CL650" s="2"/>
    </row>
    <row r="651" spans="1:90" ht="12.75" customHeight="1">
      <c r="A651" s="1"/>
      <c r="B651" s="1"/>
      <c r="C651" s="1"/>
      <c r="D651" s="2"/>
      <c r="E651" s="185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177"/>
      <c r="AF651" s="177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4"/>
      <c r="BA651" s="2"/>
      <c r="BB651" s="2"/>
      <c r="BC651" s="2"/>
      <c r="BD651" s="2"/>
      <c r="BE651" s="2"/>
      <c r="BF651" s="97"/>
      <c r="BG651" s="177"/>
      <c r="BH651" s="177"/>
      <c r="BI651" s="177"/>
      <c r="BJ651" s="37"/>
      <c r="BK651" s="37"/>
      <c r="BL651" s="37"/>
      <c r="BM651" s="37"/>
      <c r="BN651" s="37"/>
      <c r="BO651" s="37"/>
      <c r="BP651" s="37"/>
      <c r="BQ651" s="37"/>
      <c r="BR651" s="4"/>
      <c r="BS651" s="4"/>
      <c r="BT651" s="4"/>
      <c r="BU651" s="4"/>
      <c r="BV651" s="37"/>
      <c r="BW651" s="4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5"/>
      <c r="CK651" s="2"/>
      <c r="CL651" s="2"/>
    </row>
    <row r="652" spans="1:90" ht="12.75" customHeight="1">
      <c r="A652" s="1"/>
      <c r="B652" s="1"/>
      <c r="C652" s="1"/>
      <c r="D652" s="2"/>
      <c r="E652" s="185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177"/>
      <c r="AF652" s="177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4"/>
      <c r="BA652" s="2"/>
      <c r="BB652" s="2"/>
      <c r="BC652" s="2"/>
      <c r="BD652" s="2"/>
      <c r="BE652" s="2"/>
      <c r="BF652" s="97"/>
      <c r="BG652" s="177"/>
      <c r="BH652" s="177"/>
      <c r="BI652" s="177"/>
      <c r="BJ652" s="37"/>
      <c r="BK652" s="37"/>
      <c r="BL652" s="37"/>
      <c r="BM652" s="37"/>
      <c r="BN652" s="37"/>
      <c r="BO652" s="37"/>
      <c r="BP652" s="37"/>
      <c r="BQ652" s="37"/>
      <c r="BR652" s="4"/>
      <c r="BS652" s="4"/>
      <c r="BT652" s="4"/>
      <c r="BU652" s="4"/>
      <c r="BV652" s="37"/>
      <c r="BW652" s="4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5"/>
      <c r="CK652" s="2"/>
      <c r="CL652" s="2"/>
    </row>
    <row r="653" spans="1:90" ht="12.75" customHeight="1">
      <c r="A653" s="1"/>
      <c r="B653" s="1"/>
      <c r="C653" s="1"/>
      <c r="D653" s="2"/>
      <c r="E653" s="185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177"/>
      <c r="AF653" s="177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4"/>
      <c r="BA653" s="2"/>
      <c r="BB653" s="2"/>
      <c r="BC653" s="2"/>
      <c r="BD653" s="2"/>
      <c r="BE653" s="2"/>
      <c r="BF653" s="97"/>
      <c r="BG653" s="177"/>
      <c r="BH653" s="177"/>
      <c r="BI653" s="177"/>
      <c r="BJ653" s="37"/>
      <c r="BK653" s="37"/>
      <c r="BL653" s="37"/>
      <c r="BM653" s="37"/>
      <c r="BN653" s="37"/>
      <c r="BO653" s="37"/>
      <c r="BP653" s="37"/>
      <c r="BQ653" s="37"/>
      <c r="BR653" s="4"/>
      <c r="BS653" s="4"/>
      <c r="BT653" s="4"/>
      <c r="BU653" s="4"/>
      <c r="BV653" s="37"/>
      <c r="BW653" s="4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5"/>
      <c r="CK653" s="2"/>
      <c r="CL653" s="2"/>
    </row>
    <row r="654" spans="1:90" ht="12.75" customHeight="1">
      <c r="A654" s="1"/>
      <c r="B654" s="1"/>
      <c r="C654" s="1"/>
      <c r="D654" s="2"/>
      <c r="E654" s="185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177"/>
      <c r="AF654" s="177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4"/>
      <c r="BA654" s="2"/>
      <c r="BB654" s="2"/>
      <c r="BC654" s="2"/>
      <c r="BD654" s="2"/>
      <c r="BE654" s="2"/>
      <c r="BF654" s="97"/>
      <c r="BG654" s="177"/>
      <c r="BH654" s="177"/>
      <c r="BI654" s="177"/>
      <c r="BJ654" s="37"/>
      <c r="BK654" s="37"/>
      <c r="BL654" s="37"/>
      <c r="BM654" s="37"/>
      <c r="BN654" s="37"/>
      <c r="BO654" s="37"/>
      <c r="BP654" s="37"/>
      <c r="BQ654" s="37"/>
      <c r="BR654" s="4"/>
      <c r="BS654" s="4"/>
      <c r="BT654" s="4"/>
      <c r="BU654" s="4"/>
      <c r="BV654" s="37"/>
      <c r="BW654" s="4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5"/>
      <c r="CK654" s="2"/>
      <c r="CL654" s="2"/>
    </row>
    <row r="655" spans="1:90" ht="12.75" customHeight="1">
      <c r="A655" s="1"/>
      <c r="B655" s="1"/>
      <c r="C655" s="1"/>
      <c r="D655" s="2"/>
      <c r="E655" s="185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177"/>
      <c r="AF655" s="177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4"/>
      <c r="BA655" s="2"/>
      <c r="BB655" s="2"/>
      <c r="BC655" s="2"/>
      <c r="BD655" s="2"/>
      <c r="BE655" s="2"/>
      <c r="BF655" s="97"/>
      <c r="BG655" s="177"/>
      <c r="BH655" s="177"/>
      <c r="BI655" s="177"/>
      <c r="BJ655" s="37"/>
      <c r="BK655" s="37"/>
      <c r="BL655" s="37"/>
      <c r="BM655" s="37"/>
      <c r="BN655" s="37"/>
      <c r="BO655" s="37"/>
      <c r="BP655" s="37"/>
      <c r="BQ655" s="37"/>
      <c r="BR655" s="4"/>
      <c r="BS655" s="4"/>
      <c r="BT655" s="4"/>
      <c r="BU655" s="4"/>
      <c r="BV655" s="37"/>
      <c r="BW655" s="4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5"/>
      <c r="CK655" s="2"/>
      <c r="CL655" s="2"/>
    </row>
    <row r="656" spans="1:90" ht="12.75" customHeight="1">
      <c r="A656" s="1"/>
      <c r="B656" s="1"/>
      <c r="C656" s="1"/>
      <c r="D656" s="2"/>
      <c r="E656" s="185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177"/>
      <c r="AF656" s="177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4"/>
      <c r="BA656" s="2"/>
      <c r="BB656" s="2"/>
      <c r="BC656" s="2"/>
      <c r="BD656" s="2"/>
      <c r="BE656" s="2"/>
      <c r="BF656" s="97"/>
      <c r="BG656" s="177"/>
      <c r="BH656" s="177"/>
      <c r="BI656" s="177"/>
      <c r="BJ656" s="37"/>
      <c r="BK656" s="37"/>
      <c r="BL656" s="37"/>
      <c r="BM656" s="37"/>
      <c r="BN656" s="37"/>
      <c r="BO656" s="37"/>
      <c r="BP656" s="37"/>
      <c r="BQ656" s="37"/>
      <c r="BR656" s="4"/>
      <c r="BS656" s="4"/>
      <c r="BT656" s="4"/>
      <c r="BU656" s="4"/>
      <c r="BV656" s="37"/>
      <c r="BW656" s="4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5"/>
      <c r="CK656" s="2"/>
      <c r="CL656" s="2"/>
    </row>
    <row r="657" spans="1:90" ht="12.75" customHeight="1">
      <c r="A657" s="1"/>
      <c r="B657" s="1"/>
      <c r="C657" s="1"/>
      <c r="D657" s="2"/>
      <c r="E657" s="185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177"/>
      <c r="AF657" s="177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4"/>
      <c r="BA657" s="2"/>
      <c r="BB657" s="2"/>
      <c r="BC657" s="2"/>
      <c r="BD657" s="2"/>
      <c r="BE657" s="2"/>
      <c r="BF657" s="97"/>
      <c r="BG657" s="177"/>
      <c r="BH657" s="177"/>
      <c r="BI657" s="177"/>
      <c r="BJ657" s="37"/>
      <c r="BK657" s="37"/>
      <c r="BL657" s="37"/>
      <c r="BM657" s="37"/>
      <c r="BN657" s="37"/>
      <c r="BO657" s="37"/>
      <c r="BP657" s="37"/>
      <c r="BQ657" s="37"/>
      <c r="BR657" s="4"/>
      <c r="BS657" s="4"/>
      <c r="BT657" s="4"/>
      <c r="BU657" s="4"/>
      <c r="BV657" s="37"/>
      <c r="BW657" s="4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5"/>
      <c r="CK657" s="2"/>
      <c r="CL657" s="2"/>
    </row>
    <row r="658" spans="1:90" ht="12.75" customHeight="1">
      <c r="A658" s="1"/>
      <c r="B658" s="1"/>
      <c r="C658" s="1"/>
      <c r="D658" s="2"/>
      <c r="E658" s="185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177"/>
      <c r="AF658" s="177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4"/>
      <c r="BA658" s="2"/>
      <c r="BB658" s="2"/>
      <c r="BC658" s="2"/>
      <c r="BD658" s="2"/>
      <c r="BE658" s="2"/>
      <c r="BF658" s="97"/>
      <c r="BG658" s="177"/>
      <c r="BH658" s="177"/>
      <c r="BI658" s="177"/>
      <c r="BJ658" s="37"/>
      <c r="BK658" s="37"/>
      <c r="BL658" s="37"/>
      <c r="BM658" s="37"/>
      <c r="BN658" s="37"/>
      <c r="BO658" s="37"/>
      <c r="BP658" s="37"/>
      <c r="BQ658" s="37"/>
      <c r="BR658" s="4"/>
      <c r="BS658" s="4"/>
      <c r="BT658" s="4"/>
      <c r="BU658" s="4"/>
      <c r="BV658" s="37"/>
      <c r="BW658" s="4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5"/>
      <c r="CK658" s="2"/>
      <c r="CL658" s="2"/>
    </row>
    <row r="659" spans="1:90" ht="12.75" customHeight="1">
      <c r="A659" s="1"/>
      <c r="B659" s="1"/>
      <c r="C659" s="1"/>
      <c r="D659" s="2"/>
      <c r="E659" s="185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177"/>
      <c r="AF659" s="177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4"/>
      <c r="BA659" s="2"/>
      <c r="BB659" s="2"/>
      <c r="BC659" s="2"/>
      <c r="BD659" s="2"/>
      <c r="BE659" s="2"/>
      <c r="BF659" s="97"/>
      <c r="BG659" s="177"/>
      <c r="BH659" s="177"/>
      <c r="BI659" s="177"/>
      <c r="BJ659" s="37"/>
      <c r="BK659" s="37"/>
      <c r="BL659" s="37"/>
      <c r="BM659" s="37"/>
      <c r="BN659" s="37"/>
      <c r="BO659" s="37"/>
      <c r="BP659" s="37"/>
      <c r="BQ659" s="37"/>
      <c r="BR659" s="4"/>
      <c r="BS659" s="4"/>
      <c r="BT659" s="4"/>
      <c r="BU659" s="4"/>
      <c r="BV659" s="37"/>
      <c r="BW659" s="4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5"/>
      <c r="CK659" s="2"/>
      <c r="CL659" s="2"/>
    </row>
    <row r="660" spans="1:90" ht="12.75" customHeight="1">
      <c r="A660" s="1"/>
      <c r="B660" s="1"/>
      <c r="C660" s="1"/>
      <c r="D660" s="2"/>
      <c r="E660" s="185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177"/>
      <c r="AF660" s="177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4"/>
      <c r="BA660" s="2"/>
      <c r="BB660" s="2"/>
      <c r="BC660" s="2"/>
      <c r="BD660" s="2"/>
      <c r="BE660" s="2"/>
      <c r="BF660" s="97"/>
      <c r="BG660" s="177"/>
      <c r="BH660" s="177"/>
      <c r="BI660" s="177"/>
      <c r="BJ660" s="37"/>
      <c r="BK660" s="37"/>
      <c r="BL660" s="37"/>
      <c r="BM660" s="37"/>
      <c r="BN660" s="37"/>
      <c r="BO660" s="37"/>
      <c r="BP660" s="37"/>
      <c r="BQ660" s="37"/>
      <c r="BR660" s="4"/>
      <c r="BS660" s="4"/>
      <c r="BT660" s="4"/>
      <c r="BU660" s="4"/>
      <c r="BV660" s="37"/>
      <c r="BW660" s="4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5"/>
      <c r="CK660" s="2"/>
      <c r="CL660" s="2"/>
    </row>
    <row r="661" spans="1:90" ht="12.75" customHeight="1">
      <c r="A661" s="1"/>
      <c r="B661" s="1"/>
      <c r="C661" s="1"/>
      <c r="D661" s="2"/>
      <c r="E661" s="185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177"/>
      <c r="AF661" s="177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4"/>
      <c r="BA661" s="2"/>
      <c r="BB661" s="2"/>
      <c r="BC661" s="2"/>
      <c r="BD661" s="2"/>
      <c r="BE661" s="2"/>
      <c r="BF661" s="97"/>
      <c r="BG661" s="177"/>
      <c r="BH661" s="177"/>
      <c r="BI661" s="177"/>
      <c r="BJ661" s="37"/>
      <c r="BK661" s="37"/>
      <c r="BL661" s="37"/>
      <c r="BM661" s="37"/>
      <c r="BN661" s="37"/>
      <c r="BO661" s="37"/>
      <c r="BP661" s="37"/>
      <c r="BQ661" s="37"/>
      <c r="BR661" s="4"/>
      <c r="BS661" s="4"/>
      <c r="BT661" s="4"/>
      <c r="BU661" s="4"/>
      <c r="BV661" s="37"/>
      <c r="BW661" s="4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5"/>
      <c r="CK661" s="2"/>
      <c r="CL661" s="2"/>
    </row>
    <row r="662" spans="1:90" ht="12.75" customHeight="1">
      <c r="A662" s="1"/>
      <c r="B662" s="1"/>
      <c r="C662" s="1"/>
      <c r="D662" s="2"/>
      <c r="E662" s="185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177"/>
      <c r="AF662" s="177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4"/>
      <c r="BA662" s="2"/>
      <c r="BB662" s="2"/>
      <c r="BC662" s="2"/>
      <c r="BD662" s="2"/>
      <c r="BE662" s="2"/>
      <c r="BF662" s="97"/>
      <c r="BG662" s="177"/>
      <c r="BH662" s="177"/>
      <c r="BI662" s="177"/>
      <c r="BJ662" s="37"/>
      <c r="BK662" s="37"/>
      <c r="BL662" s="37"/>
      <c r="BM662" s="37"/>
      <c r="BN662" s="37"/>
      <c r="BO662" s="37"/>
      <c r="BP662" s="37"/>
      <c r="BQ662" s="37"/>
      <c r="BR662" s="4"/>
      <c r="BS662" s="4"/>
      <c r="BT662" s="4"/>
      <c r="BU662" s="4"/>
      <c r="BV662" s="37"/>
      <c r="BW662" s="4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5"/>
      <c r="CK662" s="2"/>
      <c r="CL662" s="2"/>
    </row>
    <row r="663" spans="1:90" ht="12.75" customHeight="1">
      <c r="A663" s="1"/>
      <c r="B663" s="1"/>
      <c r="C663" s="1"/>
      <c r="D663" s="2"/>
      <c r="E663" s="185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3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177"/>
      <c r="AF663" s="177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4"/>
      <c r="BA663" s="2"/>
      <c r="BB663" s="2"/>
      <c r="BC663" s="2"/>
      <c r="BD663" s="2"/>
      <c r="BE663" s="2"/>
      <c r="BF663" s="97"/>
      <c r="BG663" s="177"/>
      <c r="BH663" s="177"/>
      <c r="BI663" s="177"/>
      <c r="BJ663" s="37"/>
      <c r="BK663" s="37"/>
      <c r="BL663" s="37"/>
      <c r="BM663" s="37"/>
      <c r="BN663" s="37"/>
      <c r="BO663" s="37"/>
      <c r="BP663" s="37"/>
      <c r="BQ663" s="37"/>
      <c r="BR663" s="4"/>
      <c r="BS663" s="4"/>
      <c r="BT663" s="4"/>
      <c r="BU663" s="4"/>
      <c r="BV663" s="37"/>
      <c r="BW663" s="4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5"/>
      <c r="CK663" s="2"/>
      <c r="CL663" s="2"/>
    </row>
    <row r="664" spans="1:90" ht="12.75" customHeight="1">
      <c r="A664" s="1"/>
      <c r="B664" s="1"/>
      <c r="C664" s="1"/>
      <c r="D664" s="2"/>
      <c r="E664" s="185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3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177"/>
      <c r="AF664" s="177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4"/>
      <c r="BA664" s="2"/>
      <c r="BB664" s="2"/>
      <c r="BC664" s="2"/>
      <c r="BD664" s="2"/>
      <c r="BE664" s="2"/>
      <c r="BF664" s="97"/>
      <c r="BG664" s="177"/>
      <c r="BH664" s="177"/>
      <c r="BI664" s="177"/>
      <c r="BJ664" s="37"/>
      <c r="BK664" s="37"/>
      <c r="BL664" s="37"/>
      <c r="BM664" s="37"/>
      <c r="BN664" s="37"/>
      <c r="BO664" s="37"/>
      <c r="BP664" s="37"/>
      <c r="BQ664" s="37"/>
      <c r="BR664" s="4"/>
      <c r="BS664" s="4"/>
      <c r="BT664" s="4"/>
      <c r="BU664" s="4"/>
      <c r="BV664" s="37"/>
      <c r="BW664" s="4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5"/>
      <c r="CK664" s="2"/>
      <c r="CL664" s="2"/>
    </row>
    <row r="665" spans="1:90" ht="12.75" customHeight="1">
      <c r="A665" s="1"/>
      <c r="B665" s="1"/>
      <c r="C665" s="1"/>
      <c r="D665" s="2"/>
      <c r="E665" s="185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3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177"/>
      <c r="AF665" s="177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4"/>
      <c r="BA665" s="2"/>
      <c r="BB665" s="2"/>
      <c r="BC665" s="2"/>
      <c r="BD665" s="2"/>
      <c r="BE665" s="2"/>
      <c r="BF665" s="97"/>
      <c r="BG665" s="177"/>
      <c r="BH665" s="177"/>
      <c r="BI665" s="177"/>
      <c r="BJ665" s="37"/>
      <c r="BK665" s="37"/>
      <c r="BL665" s="37"/>
      <c r="BM665" s="37"/>
      <c r="BN665" s="37"/>
      <c r="BO665" s="37"/>
      <c r="BP665" s="37"/>
      <c r="BQ665" s="37"/>
      <c r="BR665" s="4"/>
      <c r="BS665" s="4"/>
      <c r="BT665" s="4"/>
      <c r="BU665" s="4"/>
      <c r="BV665" s="37"/>
      <c r="BW665" s="4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5"/>
      <c r="CK665" s="2"/>
      <c r="CL665" s="2"/>
    </row>
    <row r="666" spans="1:90" ht="12.75" customHeight="1">
      <c r="A666" s="1"/>
      <c r="B666" s="1"/>
      <c r="C666" s="1"/>
      <c r="D666" s="2"/>
      <c r="E666" s="185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3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177"/>
      <c r="AF666" s="177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4"/>
      <c r="BA666" s="2"/>
      <c r="BB666" s="2"/>
      <c r="BC666" s="2"/>
      <c r="BD666" s="2"/>
      <c r="BE666" s="2"/>
      <c r="BF666" s="97"/>
      <c r="BG666" s="177"/>
      <c r="BH666" s="177"/>
      <c r="BI666" s="177"/>
      <c r="BJ666" s="37"/>
      <c r="BK666" s="37"/>
      <c r="BL666" s="37"/>
      <c r="BM666" s="37"/>
      <c r="BN666" s="37"/>
      <c r="BO666" s="37"/>
      <c r="BP666" s="37"/>
      <c r="BQ666" s="37"/>
      <c r="BR666" s="4"/>
      <c r="BS666" s="4"/>
      <c r="BT666" s="4"/>
      <c r="BU666" s="4"/>
      <c r="BV666" s="37"/>
      <c r="BW666" s="4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5"/>
      <c r="CK666" s="2"/>
      <c r="CL666" s="2"/>
    </row>
    <row r="667" spans="1:90" ht="12.75" customHeight="1">
      <c r="A667" s="1"/>
      <c r="B667" s="1"/>
      <c r="C667" s="1"/>
      <c r="D667" s="2"/>
      <c r="E667" s="185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3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177"/>
      <c r="AF667" s="177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4"/>
      <c r="BA667" s="2"/>
      <c r="BB667" s="2"/>
      <c r="BC667" s="2"/>
      <c r="BD667" s="2"/>
      <c r="BE667" s="2"/>
      <c r="BF667" s="97"/>
      <c r="BG667" s="177"/>
      <c r="BH667" s="177"/>
      <c r="BI667" s="177"/>
      <c r="BJ667" s="37"/>
      <c r="BK667" s="37"/>
      <c r="BL667" s="37"/>
      <c r="BM667" s="37"/>
      <c r="BN667" s="37"/>
      <c r="BO667" s="37"/>
      <c r="BP667" s="37"/>
      <c r="BQ667" s="37"/>
      <c r="BR667" s="4"/>
      <c r="BS667" s="4"/>
      <c r="BT667" s="4"/>
      <c r="BU667" s="4"/>
      <c r="BV667" s="37"/>
      <c r="BW667" s="4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5"/>
      <c r="CK667" s="2"/>
      <c r="CL667" s="2"/>
    </row>
    <row r="668" spans="1:90" ht="12.75" customHeight="1">
      <c r="A668" s="1"/>
      <c r="B668" s="1"/>
      <c r="C668" s="1"/>
      <c r="D668" s="2"/>
      <c r="E668" s="185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3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177"/>
      <c r="AF668" s="177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4"/>
      <c r="BA668" s="2"/>
      <c r="BB668" s="2"/>
      <c r="BC668" s="2"/>
      <c r="BD668" s="2"/>
      <c r="BE668" s="2"/>
      <c r="BF668" s="97"/>
      <c r="BG668" s="177"/>
      <c r="BH668" s="177"/>
      <c r="BI668" s="177"/>
      <c r="BJ668" s="37"/>
      <c r="BK668" s="37"/>
      <c r="BL668" s="37"/>
      <c r="BM668" s="37"/>
      <c r="BN668" s="37"/>
      <c r="BO668" s="37"/>
      <c r="BP668" s="37"/>
      <c r="BQ668" s="37"/>
      <c r="BR668" s="4"/>
      <c r="BS668" s="4"/>
      <c r="BT668" s="4"/>
      <c r="BU668" s="4"/>
      <c r="BV668" s="37"/>
      <c r="BW668" s="4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5"/>
      <c r="CK668" s="2"/>
      <c r="CL668" s="2"/>
    </row>
    <row r="669" spans="1:90" ht="12.75" customHeight="1">
      <c r="A669" s="1"/>
      <c r="B669" s="1"/>
      <c r="C669" s="1"/>
      <c r="D669" s="2"/>
      <c r="E669" s="185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3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177"/>
      <c r="AF669" s="177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4"/>
      <c r="BA669" s="2"/>
      <c r="BB669" s="2"/>
      <c r="BC669" s="2"/>
      <c r="BD669" s="2"/>
      <c r="BE669" s="2"/>
      <c r="BF669" s="97"/>
      <c r="BG669" s="177"/>
      <c r="BH669" s="177"/>
      <c r="BI669" s="177"/>
      <c r="BJ669" s="37"/>
      <c r="BK669" s="37"/>
      <c r="BL669" s="37"/>
      <c r="BM669" s="37"/>
      <c r="BN669" s="37"/>
      <c r="BO669" s="37"/>
      <c r="BP669" s="37"/>
      <c r="BQ669" s="37"/>
      <c r="BR669" s="4"/>
      <c r="BS669" s="4"/>
      <c r="BT669" s="4"/>
      <c r="BU669" s="4"/>
      <c r="BV669" s="37"/>
      <c r="BW669" s="4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5"/>
      <c r="CK669" s="2"/>
      <c r="CL669" s="2"/>
    </row>
    <row r="670" spans="1:90" ht="12.75" customHeight="1">
      <c r="A670" s="1"/>
      <c r="B670" s="1"/>
      <c r="C670" s="1"/>
      <c r="D670" s="2"/>
      <c r="E670" s="185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3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177"/>
      <c r="AF670" s="177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4"/>
      <c r="BA670" s="2"/>
      <c r="BB670" s="2"/>
      <c r="BC670" s="2"/>
      <c r="BD670" s="2"/>
      <c r="BE670" s="2"/>
      <c r="BF670" s="97"/>
      <c r="BG670" s="177"/>
      <c r="BH670" s="177"/>
      <c r="BI670" s="177"/>
      <c r="BJ670" s="37"/>
      <c r="BK670" s="37"/>
      <c r="BL670" s="37"/>
      <c r="BM670" s="37"/>
      <c r="BN670" s="37"/>
      <c r="BO670" s="37"/>
      <c r="BP670" s="37"/>
      <c r="BQ670" s="37"/>
      <c r="BR670" s="4"/>
      <c r="BS670" s="4"/>
      <c r="BT670" s="4"/>
      <c r="BU670" s="4"/>
      <c r="BV670" s="37"/>
      <c r="BW670" s="4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5"/>
      <c r="CK670" s="2"/>
      <c r="CL670" s="2"/>
    </row>
    <row r="671" spans="1:90" ht="12.75" customHeight="1">
      <c r="A671" s="1"/>
      <c r="B671" s="1"/>
      <c r="C671" s="1"/>
      <c r="D671" s="2"/>
      <c r="E671" s="185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3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177"/>
      <c r="AF671" s="177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4"/>
      <c r="BA671" s="2"/>
      <c r="BB671" s="2"/>
      <c r="BC671" s="2"/>
      <c r="BD671" s="2"/>
      <c r="BE671" s="2"/>
      <c r="BF671" s="97"/>
      <c r="BG671" s="177"/>
      <c r="BH671" s="177"/>
      <c r="BI671" s="177"/>
      <c r="BJ671" s="37"/>
      <c r="BK671" s="37"/>
      <c r="BL671" s="37"/>
      <c r="BM671" s="37"/>
      <c r="BN671" s="37"/>
      <c r="BO671" s="37"/>
      <c r="BP671" s="37"/>
      <c r="BQ671" s="37"/>
      <c r="BR671" s="4"/>
      <c r="BS671" s="4"/>
      <c r="BT671" s="4"/>
      <c r="BU671" s="4"/>
      <c r="BV671" s="37"/>
      <c r="BW671" s="4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5"/>
      <c r="CK671" s="2"/>
      <c r="CL671" s="2"/>
    </row>
    <row r="672" spans="1:90" ht="12.75" customHeight="1">
      <c r="A672" s="1"/>
      <c r="B672" s="1"/>
      <c r="C672" s="1"/>
      <c r="D672" s="2"/>
      <c r="E672" s="185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3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177"/>
      <c r="AF672" s="177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4"/>
      <c r="BA672" s="2"/>
      <c r="BB672" s="2"/>
      <c r="BC672" s="2"/>
      <c r="BD672" s="2"/>
      <c r="BE672" s="2"/>
      <c r="BF672" s="97"/>
      <c r="BG672" s="177"/>
      <c r="BH672" s="177"/>
      <c r="BI672" s="177"/>
      <c r="BJ672" s="37"/>
      <c r="BK672" s="37"/>
      <c r="BL672" s="37"/>
      <c r="BM672" s="37"/>
      <c r="BN672" s="37"/>
      <c r="BO672" s="37"/>
      <c r="BP672" s="37"/>
      <c r="BQ672" s="37"/>
      <c r="BR672" s="4"/>
      <c r="BS672" s="4"/>
      <c r="BT672" s="4"/>
      <c r="BU672" s="4"/>
      <c r="BV672" s="37"/>
      <c r="BW672" s="4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5"/>
      <c r="CK672" s="2"/>
      <c r="CL672" s="2"/>
    </row>
    <row r="673" spans="1:90" ht="12.75" customHeight="1">
      <c r="A673" s="1"/>
      <c r="B673" s="1"/>
      <c r="C673" s="1"/>
      <c r="D673" s="2"/>
      <c r="E673" s="185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3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177"/>
      <c r="AF673" s="177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4"/>
      <c r="BA673" s="2"/>
      <c r="BB673" s="2"/>
      <c r="BC673" s="2"/>
      <c r="BD673" s="2"/>
      <c r="BE673" s="2"/>
      <c r="BF673" s="97"/>
      <c r="BG673" s="177"/>
      <c r="BH673" s="177"/>
      <c r="BI673" s="177"/>
      <c r="BJ673" s="37"/>
      <c r="BK673" s="37"/>
      <c r="BL673" s="37"/>
      <c r="BM673" s="37"/>
      <c r="BN673" s="37"/>
      <c r="BO673" s="37"/>
      <c r="BP673" s="37"/>
      <c r="BQ673" s="37"/>
      <c r="BR673" s="4"/>
      <c r="BS673" s="4"/>
      <c r="BT673" s="4"/>
      <c r="BU673" s="4"/>
      <c r="BV673" s="37"/>
      <c r="BW673" s="4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5"/>
      <c r="CK673" s="2"/>
      <c r="CL673" s="2"/>
    </row>
    <row r="674" spans="1:90" ht="12.75" customHeight="1">
      <c r="A674" s="1"/>
      <c r="B674" s="1"/>
      <c r="C674" s="1"/>
      <c r="D674" s="2"/>
      <c r="E674" s="185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3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177"/>
      <c r="AF674" s="177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4"/>
      <c r="BA674" s="2"/>
      <c r="BB674" s="2"/>
      <c r="BC674" s="2"/>
      <c r="BD674" s="2"/>
      <c r="BE674" s="2"/>
      <c r="BF674" s="97"/>
      <c r="BG674" s="177"/>
      <c r="BH674" s="177"/>
      <c r="BI674" s="177"/>
      <c r="BJ674" s="37"/>
      <c r="BK674" s="37"/>
      <c r="BL674" s="37"/>
      <c r="BM674" s="37"/>
      <c r="BN674" s="37"/>
      <c r="BO674" s="37"/>
      <c r="BP674" s="37"/>
      <c r="BQ674" s="37"/>
      <c r="BR674" s="4"/>
      <c r="BS674" s="4"/>
      <c r="BT674" s="4"/>
      <c r="BU674" s="4"/>
      <c r="BV674" s="37"/>
      <c r="BW674" s="4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5"/>
      <c r="CK674" s="2"/>
      <c r="CL674" s="2"/>
    </row>
    <row r="675" spans="1:90" ht="12.75" customHeight="1">
      <c r="A675" s="1"/>
      <c r="B675" s="1"/>
      <c r="C675" s="1"/>
      <c r="D675" s="2"/>
      <c r="E675" s="185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3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177"/>
      <c r="AF675" s="177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4"/>
      <c r="BA675" s="2"/>
      <c r="BB675" s="2"/>
      <c r="BC675" s="2"/>
      <c r="BD675" s="2"/>
      <c r="BE675" s="2"/>
      <c r="BF675" s="97"/>
      <c r="BG675" s="177"/>
      <c r="BH675" s="177"/>
      <c r="BI675" s="177"/>
      <c r="BJ675" s="37"/>
      <c r="BK675" s="37"/>
      <c r="BL675" s="37"/>
      <c r="BM675" s="37"/>
      <c r="BN675" s="37"/>
      <c r="BO675" s="37"/>
      <c r="BP675" s="37"/>
      <c r="BQ675" s="37"/>
      <c r="BR675" s="4"/>
      <c r="BS675" s="4"/>
      <c r="BT675" s="4"/>
      <c r="BU675" s="4"/>
      <c r="BV675" s="37"/>
      <c r="BW675" s="4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5"/>
      <c r="CK675" s="2"/>
      <c r="CL675" s="2"/>
    </row>
    <row r="676" spans="1:90" ht="12.75" customHeight="1">
      <c r="A676" s="1"/>
      <c r="B676" s="1"/>
      <c r="C676" s="1"/>
      <c r="D676" s="2"/>
      <c r="E676" s="185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3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177"/>
      <c r="AF676" s="177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4"/>
      <c r="BA676" s="2"/>
      <c r="BB676" s="2"/>
      <c r="BC676" s="2"/>
      <c r="BD676" s="2"/>
      <c r="BE676" s="2"/>
      <c r="BF676" s="97"/>
      <c r="BG676" s="177"/>
      <c r="BH676" s="177"/>
      <c r="BI676" s="177"/>
      <c r="BJ676" s="37"/>
      <c r="BK676" s="37"/>
      <c r="BL676" s="37"/>
      <c r="BM676" s="37"/>
      <c r="BN676" s="37"/>
      <c r="BO676" s="37"/>
      <c r="BP676" s="37"/>
      <c r="BQ676" s="37"/>
      <c r="BR676" s="4"/>
      <c r="BS676" s="4"/>
      <c r="BT676" s="4"/>
      <c r="BU676" s="4"/>
      <c r="BV676" s="37"/>
      <c r="BW676" s="4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5"/>
      <c r="CK676" s="2"/>
      <c r="CL676" s="2"/>
    </row>
    <row r="677" spans="1:90" ht="12.75" customHeight="1">
      <c r="A677" s="1"/>
      <c r="B677" s="1"/>
      <c r="C677" s="1"/>
      <c r="D677" s="2"/>
      <c r="E677" s="185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3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177"/>
      <c r="AF677" s="177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4"/>
      <c r="BA677" s="2"/>
      <c r="BB677" s="2"/>
      <c r="BC677" s="2"/>
      <c r="BD677" s="2"/>
      <c r="BE677" s="2"/>
      <c r="BF677" s="97"/>
      <c r="BG677" s="177"/>
      <c r="BH677" s="177"/>
      <c r="BI677" s="177"/>
      <c r="BJ677" s="37"/>
      <c r="BK677" s="37"/>
      <c r="BL677" s="37"/>
      <c r="BM677" s="37"/>
      <c r="BN677" s="37"/>
      <c r="BO677" s="37"/>
      <c r="BP677" s="37"/>
      <c r="BQ677" s="37"/>
      <c r="BR677" s="4"/>
      <c r="BS677" s="4"/>
      <c r="BT677" s="4"/>
      <c r="BU677" s="4"/>
      <c r="BV677" s="37"/>
      <c r="BW677" s="4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5"/>
      <c r="CK677" s="2"/>
      <c r="CL677" s="2"/>
    </row>
    <row r="678" spans="1:90" ht="12.75" customHeight="1">
      <c r="A678" s="1"/>
      <c r="B678" s="1"/>
      <c r="C678" s="1"/>
      <c r="D678" s="2"/>
      <c r="E678" s="185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3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177"/>
      <c r="AF678" s="177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4"/>
      <c r="BA678" s="2"/>
      <c r="BB678" s="2"/>
      <c r="BC678" s="2"/>
      <c r="BD678" s="2"/>
      <c r="BE678" s="2"/>
      <c r="BF678" s="97"/>
      <c r="BG678" s="177"/>
      <c r="BH678" s="177"/>
      <c r="BI678" s="177"/>
      <c r="BJ678" s="37"/>
      <c r="BK678" s="37"/>
      <c r="BL678" s="37"/>
      <c r="BM678" s="37"/>
      <c r="BN678" s="37"/>
      <c r="BO678" s="37"/>
      <c r="BP678" s="37"/>
      <c r="BQ678" s="37"/>
      <c r="BR678" s="4"/>
      <c r="BS678" s="4"/>
      <c r="BT678" s="4"/>
      <c r="BU678" s="4"/>
      <c r="BV678" s="37"/>
      <c r="BW678" s="4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5"/>
      <c r="CK678" s="2"/>
      <c r="CL678" s="2"/>
    </row>
    <row r="679" spans="1:90" ht="12.75" customHeight="1">
      <c r="A679" s="1"/>
      <c r="B679" s="1"/>
      <c r="C679" s="1"/>
      <c r="D679" s="2"/>
      <c r="E679" s="185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3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177"/>
      <c r="AF679" s="177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4"/>
      <c r="BA679" s="2"/>
      <c r="BB679" s="2"/>
      <c r="BC679" s="2"/>
      <c r="BD679" s="2"/>
      <c r="BE679" s="2"/>
      <c r="BF679" s="97"/>
      <c r="BG679" s="177"/>
      <c r="BH679" s="177"/>
      <c r="BI679" s="177"/>
      <c r="BJ679" s="37"/>
      <c r="BK679" s="37"/>
      <c r="BL679" s="37"/>
      <c r="BM679" s="37"/>
      <c r="BN679" s="37"/>
      <c r="BO679" s="37"/>
      <c r="BP679" s="37"/>
      <c r="BQ679" s="37"/>
      <c r="BR679" s="4"/>
      <c r="BS679" s="4"/>
      <c r="BT679" s="4"/>
      <c r="BU679" s="4"/>
      <c r="BV679" s="37"/>
      <c r="BW679" s="4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5"/>
      <c r="CK679" s="2"/>
      <c r="CL679" s="2"/>
    </row>
    <row r="680" spans="1:90" ht="12.75" customHeight="1">
      <c r="A680" s="1"/>
      <c r="B680" s="1"/>
      <c r="C680" s="1"/>
      <c r="D680" s="2"/>
      <c r="E680" s="185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3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177"/>
      <c r="AF680" s="177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4"/>
      <c r="BA680" s="2"/>
      <c r="BB680" s="2"/>
      <c r="BC680" s="2"/>
      <c r="BD680" s="2"/>
      <c r="BE680" s="2"/>
      <c r="BF680" s="97"/>
      <c r="BG680" s="177"/>
      <c r="BH680" s="177"/>
      <c r="BI680" s="177"/>
      <c r="BJ680" s="37"/>
      <c r="BK680" s="37"/>
      <c r="BL680" s="37"/>
      <c r="BM680" s="37"/>
      <c r="BN680" s="37"/>
      <c r="BO680" s="37"/>
      <c r="BP680" s="37"/>
      <c r="BQ680" s="37"/>
      <c r="BR680" s="4"/>
      <c r="BS680" s="4"/>
      <c r="BT680" s="4"/>
      <c r="BU680" s="4"/>
      <c r="BV680" s="37"/>
      <c r="BW680" s="4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5"/>
      <c r="CK680" s="2"/>
      <c r="CL680" s="2"/>
    </row>
    <row r="681" spans="1:90" ht="12.75" customHeight="1">
      <c r="A681" s="1"/>
      <c r="B681" s="1"/>
      <c r="C681" s="1"/>
      <c r="D681" s="2"/>
      <c r="E681" s="185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3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177"/>
      <c r="AF681" s="177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4"/>
      <c r="BA681" s="2"/>
      <c r="BB681" s="2"/>
      <c r="BC681" s="2"/>
      <c r="BD681" s="2"/>
      <c r="BE681" s="2"/>
      <c r="BF681" s="97"/>
      <c r="BG681" s="177"/>
      <c r="BH681" s="177"/>
      <c r="BI681" s="177"/>
      <c r="BJ681" s="37"/>
      <c r="BK681" s="37"/>
      <c r="BL681" s="37"/>
      <c r="BM681" s="37"/>
      <c r="BN681" s="37"/>
      <c r="BO681" s="37"/>
      <c r="BP681" s="37"/>
      <c r="BQ681" s="37"/>
      <c r="BR681" s="4"/>
      <c r="BS681" s="4"/>
      <c r="BT681" s="4"/>
      <c r="BU681" s="4"/>
      <c r="BV681" s="37"/>
      <c r="BW681" s="4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5"/>
      <c r="CK681" s="2"/>
      <c r="CL681" s="2"/>
    </row>
    <row r="682" spans="1:90" ht="12.75" customHeight="1">
      <c r="A682" s="1"/>
      <c r="B682" s="1"/>
      <c r="C682" s="1"/>
      <c r="D682" s="2"/>
      <c r="E682" s="185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3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177"/>
      <c r="AF682" s="177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4"/>
      <c r="BA682" s="2"/>
      <c r="BB682" s="2"/>
      <c r="BC682" s="2"/>
      <c r="BD682" s="2"/>
      <c r="BE682" s="2"/>
      <c r="BF682" s="97"/>
      <c r="BG682" s="177"/>
      <c r="BH682" s="177"/>
      <c r="BI682" s="177"/>
      <c r="BJ682" s="37"/>
      <c r="BK682" s="37"/>
      <c r="BL682" s="37"/>
      <c r="BM682" s="37"/>
      <c r="BN682" s="37"/>
      <c r="BO682" s="37"/>
      <c r="BP682" s="37"/>
      <c r="BQ682" s="37"/>
      <c r="BR682" s="4"/>
      <c r="BS682" s="4"/>
      <c r="BT682" s="4"/>
      <c r="BU682" s="4"/>
      <c r="BV682" s="37"/>
      <c r="BW682" s="4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5"/>
      <c r="CK682" s="2"/>
      <c r="CL682" s="2"/>
    </row>
    <row r="683" spans="1:90" ht="12.75" customHeight="1">
      <c r="A683" s="1"/>
      <c r="B683" s="1"/>
      <c r="C683" s="1"/>
      <c r="D683" s="2"/>
      <c r="E683" s="185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3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177"/>
      <c r="AF683" s="177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4"/>
      <c r="BA683" s="2"/>
      <c r="BB683" s="2"/>
      <c r="BC683" s="2"/>
      <c r="BD683" s="2"/>
      <c r="BE683" s="2"/>
      <c r="BF683" s="97"/>
      <c r="BG683" s="177"/>
      <c r="BH683" s="177"/>
      <c r="BI683" s="177"/>
      <c r="BJ683" s="37"/>
      <c r="BK683" s="37"/>
      <c r="BL683" s="37"/>
      <c r="BM683" s="37"/>
      <c r="BN683" s="37"/>
      <c r="BO683" s="37"/>
      <c r="BP683" s="37"/>
      <c r="BQ683" s="37"/>
      <c r="BR683" s="4"/>
      <c r="BS683" s="4"/>
      <c r="BT683" s="4"/>
      <c r="BU683" s="4"/>
      <c r="BV683" s="37"/>
      <c r="BW683" s="4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5"/>
      <c r="CK683" s="2"/>
      <c r="CL683" s="2"/>
    </row>
    <row r="684" spans="1:90" ht="12.75" customHeight="1">
      <c r="A684" s="1"/>
      <c r="B684" s="1"/>
      <c r="C684" s="1"/>
      <c r="D684" s="2"/>
      <c r="E684" s="185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3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177"/>
      <c r="AF684" s="177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4"/>
      <c r="BA684" s="2"/>
      <c r="BB684" s="2"/>
      <c r="BC684" s="2"/>
      <c r="BD684" s="2"/>
      <c r="BE684" s="2"/>
      <c r="BF684" s="97"/>
      <c r="BG684" s="177"/>
      <c r="BH684" s="177"/>
      <c r="BI684" s="177"/>
      <c r="BJ684" s="37"/>
      <c r="BK684" s="37"/>
      <c r="BL684" s="37"/>
      <c r="BM684" s="37"/>
      <c r="BN684" s="37"/>
      <c r="BO684" s="37"/>
      <c r="BP684" s="37"/>
      <c r="BQ684" s="37"/>
      <c r="BR684" s="4"/>
      <c r="BS684" s="4"/>
      <c r="BT684" s="4"/>
      <c r="BU684" s="4"/>
      <c r="BV684" s="37"/>
      <c r="BW684" s="4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5"/>
      <c r="CK684" s="2"/>
      <c r="CL684" s="2"/>
    </row>
    <row r="685" spans="1:90" ht="12.75" customHeight="1">
      <c r="A685" s="1"/>
      <c r="B685" s="1"/>
      <c r="C685" s="1"/>
      <c r="D685" s="2"/>
      <c r="E685" s="185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3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177"/>
      <c r="AF685" s="177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4"/>
      <c r="BA685" s="2"/>
      <c r="BB685" s="2"/>
      <c r="BC685" s="2"/>
      <c r="BD685" s="2"/>
      <c r="BE685" s="2"/>
      <c r="BF685" s="97"/>
      <c r="BG685" s="177"/>
      <c r="BH685" s="177"/>
      <c r="BI685" s="177"/>
      <c r="BJ685" s="37"/>
      <c r="BK685" s="37"/>
      <c r="BL685" s="37"/>
      <c r="BM685" s="37"/>
      <c r="BN685" s="37"/>
      <c r="BO685" s="37"/>
      <c r="BP685" s="37"/>
      <c r="BQ685" s="37"/>
      <c r="BR685" s="4"/>
      <c r="BS685" s="4"/>
      <c r="BT685" s="4"/>
      <c r="BU685" s="4"/>
      <c r="BV685" s="37"/>
      <c r="BW685" s="4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5"/>
      <c r="CK685" s="2"/>
      <c r="CL685" s="2"/>
    </row>
    <row r="686" spans="1:90" ht="12.75" customHeight="1">
      <c r="A686" s="1"/>
      <c r="B686" s="1"/>
      <c r="C686" s="1"/>
      <c r="D686" s="2"/>
      <c r="E686" s="185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3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177"/>
      <c r="AF686" s="177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4"/>
      <c r="BA686" s="2"/>
      <c r="BB686" s="2"/>
      <c r="BC686" s="2"/>
      <c r="BD686" s="2"/>
      <c r="BE686" s="2"/>
      <c r="BF686" s="97"/>
      <c r="BG686" s="177"/>
      <c r="BH686" s="177"/>
      <c r="BI686" s="177"/>
      <c r="BJ686" s="37"/>
      <c r="BK686" s="37"/>
      <c r="BL686" s="37"/>
      <c r="BM686" s="37"/>
      <c r="BN686" s="37"/>
      <c r="BO686" s="37"/>
      <c r="BP686" s="37"/>
      <c r="BQ686" s="37"/>
      <c r="BR686" s="4"/>
      <c r="BS686" s="4"/>
      <c r="BT686" s="4"/>
      <c r="BU686" s="4"/>
      <c r="BV686" s="37"/>
      <c r="BW686" s="4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5"/>
      <c r="CK686" s="2"/>
      <c r="CL686" s="2"/>
    </row>
    <row r="687" spans="1:90" ht="12.75" customHeight="1">
      <c r="A687" s="1"/>
      <c r="B687" s="1"/>
      <c r="C687" s="1"/>
      <c r="D687" s="2"/>
      <c r="E687" s="185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3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177"/>
      <c r="AF687" s="177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4"/>
      <c r="BA687" s="2"/>
      <c r="BB687" s="2"/>
      <c r="BC687" s="2"/>
      <c r="BD687" s="2"/>
      <c r="BE687" s="2"/>
      <c r="BF687" s="97"/>
      <c r="BG687" s="177"/>
      <c r="BH687" s="177"/>
      <c r="BI687" s="177"/>
      <c r="BJ687" s="37"/>
      <c r="BK687" s="37"/>
      <c r="BL687" s="37"/>
      <c r="BM687" s="37"/>
      <c r="BN687" s="37"/>
      <c r="BO687" s="37"/>
      <c r="BP687" s="37"/>
      <c r="BQ687" s="37"/>
      <c r="BR687" s="4"/>
      <c r="BS687" s="4"/>
      <c r="BT687" s="4"/>
      <c r="BU687" s="4"/>
      <c r="BV687" s="37"/>
      <c r="BW687" s="4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5"/>
      <c r="CK687" s="2"/>
      <c r="CL687" s="2"/>
    </row>
    <row r="688" spans="1:90" ht="12.75" customHeight="1">
      <c r="A688" s="1"/>
      <c r="B688" s="1"/>
      <c r="C688" s="1"/>
      <c r="D688" s="2"/>
      <c r="E688" s="185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3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177"/>
      <c r="AF688" s="177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4"/>
      <c r="BA688" s="2"/>
      <c r="BB688" s="2"/>
      <c r="BC688" s="2"/>
      <c r="BD688" s="2"/>
      <c r="BE688" s="2"/>
      <c r="BF688" s="97"/>
      <c r="BG688" s="177"/>
      <c r="BH688" s="177"/>
      <c r="BI688" s="177"/>
      <c r="BJ688" s="37"/>
      <c r="BK688" s="37"/>
      <c r="BL688" s="37"/>
      <c r="BM688" s="37"/>
      <c r="BN688" s="37"/>
      <c r="BO688" s="37"/>
      <c r="BP688" s="37"/>
      <c r="BQ688" s="37"/>
      <c r="BR688" s="4"/>
      <c r="BS688" s="4"/>
      <c r="BT688" s="4"/>
      <c r="BU688" s="4"/>
      <c r="BV688" s="37"/>
      <c r="BW688" s="4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5"/>
      <c r="CK688" s="2"/>
      <c r="CL688" s="2"/>
    </row>
    <row r="689" spans="1:90" ht="12.75" customHeight="1">
      <c r="A689" s="1"/>
      <c r="B689" s="1"/>
      <c r="C689" s="1"/>
      <c r="D689" s="2"/>
      <c r="E689" s="185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3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177"/>
      <c r="AF689" s="177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4"/>
      <c r="BA689" s="2"/>
      <c r="BB689" s="2"/>
      <c r="BC689" s="2"/>
      <c r="BD689" s="2"/>
      <c r="BE689" s="2"/>
      <c r="BF689" s="97"/>
      <c r="BG689" s="177"/>
      <c r="BH689" s="177"/>
      <c r="BI689" s="177"/>
      <c r="BJ689" s="37"/>
      <c r="BK689" s="37"/>
      <c r="BL689" s="37"/>
      <c r="BM689" s="37"/>
      <c r="BN689" s="37"/>
      <c r="BO689" s="37"/>
      <c r="BP689" s="37"/>
      <c r="BQ689" s="37"/>
      <c r="BR689" s="4"/>
      <c r="BS689" s="4"/>
      <c r="BT689" s="4"/>
      <c r="BU689" s="4"/>
      <c r="BV689" s="37"/>
      <c r="BW689" s="4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5"/>
      <c r="CK689" s="2"/>
      <c r="CL689" s="2"/>
    </row>
    <row r="690" spans="1:90" ht="12.75" customHeight="1">
      <c r="A690" s="1"/>
      <c r="B690" s="1"/>
      <c r="C690" s="1"/>
      <c r="D690" s="2"/>
      <c r="E690" s="185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3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177"/>
      <c r="AF690" s="177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4"/>
      <c r="BA690" s="2"/>
      <c r="BB690" s="2"/>
      <c r="BC690" s="2"/>
      <c r="BD690" s="2"/>
      <c r="BE690" s="2"/>
      <c r="BF690" s="97"/>
      <c r="BG690" s="177"/>
      <c r="BH690" s="177"/>
      <c r="BI690" s="177"/>
      <c r="BJ690" s="37"/>
      <c r="BK690" s="37"/>
      <c r="BL690" s="37"/>
      <c r="BM690" s="37"/>
      <c r="BN690" s="37"/>
      <c r="BO690" s="37"/>
      <c r="BP690" s="37"/>
      <c r="BQ690" s="37"/>
      <c r="BR690" s="4"/>
      <c r="BS690" s="4"/>
      <c r="BT690" s="4"/>
      <c r="BU690" s="4"/>
      <c r="BV690" s="37"/>
      <c r="BW690" s="4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5"/>
      <c r="CK690" s="2"/>
      <c r="CL690" s="2"/>
    </row>
    <row r="691" spans="1:90" ht="12.75" customHeight="1">
      <c r="A691" s="1"/>
      <c r="B691" s="1"/>
      <c r="C691" s="1"/>
      <c r="D691" s="2"/>
      <c r="E691" s="185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3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177"/>
      <c r="AF691" s="177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4"/>
      <c r="BA691" s="2"/>
      <c r="BB691" s="2"/>
      <c r="BC691" s="2"/>
      <c r="BD691" s="2"/>
      <c r="BE691" s="2"/>
      <c r="BF691" s="97"/>
      <c r="BG691" s="177"/>
      <c r="BH691" s="177"/>
      <c r="BI691" s="177"/>
      <c r="BJ691" s="37"/>
      <c r="BK691" s="37"/>
      <c r="BL691" s="37"/>
      <c r="BM691" s="37"/>
      <c r="BN691" s="37"/>
      <c r="BO691" s="37"/>
      <c r="BP691" s="37"/>
      <c r="BQ691" s="37"/>
      <c r="BR691" s="4"/>
      <c r="BS691" s="4"/>
      <c r="BT691" s="4"/>
      <c r="BU691" s="4"/>
      <c r="BV691" s="37"/>
      <c r="BW691" s="4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5"/>
      <c r="CK691" s="2"/>
      <c r="CL691" s="2"/>
    </row>
    <row r="692" spans="1:90" ht="12.75" customHeight="1">
      <c r="A692" s="1"/>
      <c r="B692" s="1"/>
      <c r="C692" s="1"/>
      <c r="D692" s="2"/>
      <c r="E692" s="185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3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177"/>
      <c r="AF692" s="177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4"/>
      <c r="BA692" s="2"/>
      <c r="BB692" s="2"/>
      <c r="BC692" s="2"/>
      <c r="BD692" s="2"/>
      <c r="BE692" s="2"/>
      <c r="BF692" s="97"/>
      <c r="BG692" s="177"/>
      <c r="BH692" s="177"/>
      <c r="BI692" s="177"/>
      <c r="BJ692" s="37"/>
      <c r="BK692" s="37"/>
      <c r="BL692" s="37"/>
      <c r="BM692" s="37"/>
      <c r="BN692" s="37"/>
      <c r="BO692" s="37"/>
      <c r="BP692" s="37"/>
      <c r="BQ692" s="37"/>
      <c r="BR692" s="4"/>
      <c r="BS692" s="4"/>
      <c r="BT692" s="4"/>
      <c r="BU692" s="4"/>
      <c r="BV692" s="37"/>
      <c r="BW692" s="4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5"/>
      <c r="CK692" s="2"/>
      <c r="CL692" s="2"/>
    </row>
    <row r="693" spans="1:90" ht="12.75" customHeight="1">
      <c r="A693" s="1"/>
      <c r="B693" s="1"/>
      <c r="C693" s="1"/>
      <c r="D693" s="2"/>
      <c r="E693" s="185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3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177"/>
      <c r="AF693" s="177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4"/>
      <c r="BA693" s="2"/>
      <c r="BB693" s="2"/>
      <c r="BC693" s="2"/>
      <c r="BD693" s="2"/>
      <c r="BE693" s="2"/>
      <c r="BF693" s="97"/>
      <c r="BG693" s="177"/>
      <c r="BH693" s="177"/>
      <c r="BI693" s="177"/>
      <c r="BJ693" s="37"/>
      <c r="BK693" s="37"/>
      <c r="BL693" s="37"/>
      <c r="BM693" s="37"/>
      <c r="BN693" s="37"/>
      <c r="BO693" s="37"/>
      <c r="BP693" s="37"/>
      <c r="BQ693" s="37"/>
      <c r="BR693" s="4"/>
      <c r="BS693" s="4"/>
      <c r="BT693" s="4"/>
      <c r="BU693" s="4"/>
      <c r="BV693" s="37"/>
      <c r="BW693" s="4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5"/>
      <c r="CK693" s="2"/>
      <c r="CL693" s="2"/>
    </row>
    <row r="694" spans="1:90" ht="12.75" customHeight="1">
      <c r="A694" s="1"/>
      <c r="B694" s="1"/>
      <c r="C694" s="1"/>
      <c r="D694" s="2"/>
      <c r="E694" s="185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3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177"/>
      <c r="AF694" s="177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4"/>
      <c r="BA694" s="2"/>
      <c r="BB694" s="2"/>
      <c r="BC694" s="2"/>
      <c r="BD694" s="2"/>
      <c r="BE694" s="2"/>
      <c r="BF694" s="97"/>
      <c r="BG694" s="177"/>
      <c r="BH694" s="177"/>
      <c r="BI694" s="177"/>
      <c r="BJ694" s="37"/>
      <c r="BK694" s="37"/>
      <c r="BL694" s="37"/>
      <c r="BM694" s="37"/>
      <c r="BN694" s="37"/>
      <c r="BO694" s="37"/>
      <c r="BP694" s="37"/>
      <c r="BQ694" s="37"/>
      <c r="BR694" s="4"/>
      <c r="BS694" s="4"/>
      <c r="BT694" s="4"/>
      <c r="BU694" s="4"/>
      <c r="BV694" s="37"/>
      <c r="BW694" s="4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5"/>
      <c r="CK694" s="2"/>
      <c r="CL694" s="2"/>
    </row>
    <row r="695" spans="1:90" ht="12.75" customHeight="1">
      <c r="A695" s="1"/>
      <c r="B695" s="1"/>
      <c r="C695" s="1"/>
      <c r="D695" s="2"/>
      <c r="E695" s="185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3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177"/>
      <c r="AF695" s="177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4"/>
      <c r="BA695" s="2"/>
      <c r="BB695" s="2"/>
      <c r="BC695" s="2"/>
      <c r="BD695" s="2"/>
      <c r="BE695" s="2"/>
      <c r="BF695" s="97"/>
      <c r="BG695" s="177"/>
      <c r="BH695" s="177"/>
      <c r="BI695" s="177"/>
      <c r="BJ695" s="37"/>
      <c r="BK695" s="37"/>
      <c r="BL695" s="37"/>
      <c r="BM695" s="37"/>
      <c r="BN695" s="37"/>
      <c r="BO695" s="37"/>
      <c r="BP695" s="37"/>
      <c r="BQ695" s="37"/>
      <c r="BR695" s="4"/>
      <c r="BS695" s="4"/>
      <c r="BT695" s="4"/>
      <c r="BU695" s="4"/>
      <c r="BV695" s="37"/>
      <c r="BW695" s="4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5"/>
      <c r="CK695" s="2"/>
      <c r="CL695" s="2"/>
    </row>
    <row r="696" spans="1:90" ht="12.75" customHeight="1">
      <c r="A696" s="1"/>
      <c r="B696" s="1"/>
      <c r="C696" s="1"/>
      <c r="D696" s="2"/>
      <c r="E696" s="185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3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177"/>
      <c r="AF696" s="177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4"/>
      <c r="BA696" s="2"/>
      <c r="BB696" s="2"/>
      <c r="BC696" s="2"/>
      <c r="BD696" s="2"/>
      <c r="BE696" s="2"/>
      <c r="BF696" s="97"/>
      <c r="BG696" s="177"/>
      <c r="BH696" s="177"/>
      <c r="BI696" s="177"/>
      <c r="BJ696" s="37"/>
      <c r="BK696" s="37"/>
      <c r="BL696" s="37"/>
      <c r="BM696" s="37"/>
      <c r="BN696" s="37"/>
      <c r="BO696" s="37"/>
      <c r="BP696" s="37"/>
      <c r="BQ696" s="37"/>
      <c r="BR696" s="4"/>
      <c r="BS696" s="4"/>
      <c r="BT696" s="4"/>
      <c r="BU696" s="4"/>
      <c r="BV696" s="37"/>
      <c r="BW696" s="4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5"/>
      <c r="CK696" s="2"/>
      <c r="CL696" s="2"/>
    </row>
    <row r="697" spans="1:90" ht="12.75" customHeight="1">
      <c r="A697" s="1"/>
      <c r="B697" s="1"/>
      <c r="C697" s="1"/>
      <c r="D697" s="2"/>
      <c r="E697" s="185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3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177"/>
      <c r="AF697" s="177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4"/>
      <c r="BA697" s="2"/>
      <c r="BB697" s="2"/>
      <c r="BC697" s="2"/>
      <c r="BD697" s="2"/>
      <c r="BE697" s="2"/>
      <c r="BF697" s="97"/>
      <c r="BG697" s="177"/>
      <c r="BH697" s="177"/>
      <c r="BI697" s="177"/>
      <c r="BJ697" s="37"/>
      <c r="BK697" s="37"/>
      <c r="BL697" s="37"/>
      <c r="BM697" s="37"/>
      <c r="BN697" s="37"/>
      <c r="BO697" s="37"/>
      <c r="BP697" s="37"/>
      <c r="BQ697" s="37"/>
      <c r="BR697" s="4"/>
      <c r="BS697" s="4"/>
      <c r="BT697" s="4"/>
      <c r="BU697" s="4"/>
      <c r="BV697" s="37"/>
      <c r="BW697" s="4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5"/>
      <c r="CK697" s="2"/>
      <c r="CL697" s="2"/>
    </row>
    <row r="698" spans="1:90" ht="12.75" customHeight="1">
      <c r="A698" s="1"/>
      <c r="B698" s="1"/>
      <c r="C698" s="1"/>
      <c r="D698" s="2"/>
      <c r="E698" s="185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3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177"/>
      <c r="AF698" s="177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4"/>
      <c r="BA698" s="2"/>
      <c r="BB698" s="2"/>
      <c r="BC698" s="2"/>
      <c r="BD698" s="2"/>
      <c r="BE698" s="2"/>
      <c r="BF698" s="97"/>
      <c r="BG698" s="177"/>
      <c r="BH698" s="177"/>
      <c r="BI698" s="177"/>
      <c r="BJ698" s="37"/>
      <c r="BK698" s="37"/>
      <c r="BL698" s="37"/>
      <c r="BM698" s="37"/>
      <c r="BN698" s="37"/>
      <c r="BO698" s="37"/>
      <c r="BP698" s="37"/>
      <c r="BQ698" s="37"/>
      <c r="BR698" s="4"/>
      <c r="BS698" s="4"/>
      <c r="BT698" s="4"/>
      <c r="BU698" s="4"/>
      <c r="BV698" s="37"/>
      <c r="BW698" s="4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5"/>
      <c r="CK698" s="2"/>
      <c r="CL698" s="2"/>
    </row>
    <row r="699" spans="1:90" ht="12.75" customHeight="1">
      <c r="A699" s="1"/>
      <c r="B699" s="1"/>
      <c r="C699" s="1"/>
      <c r="D699" s="2"/>
      <c r="E699" s="185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3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177"/>
      <c r="AF699" s="177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4"/>
      <c r="BA699" s="2"/>
      <c r="BB699" s="2"/>
      <c r="BC699" s="2"/>
      <c r="BD699" s="2"/>
      <c r="BE699" s="2"/>
      <c r="BF699" s="97"/>
      <c r="BG699" s="177"/>
      <c r="BH699" s="177"/>
      <c r="BI699" s="177"/>
      <c r="BJ699" s="37"/>
      <c r="BK699" s="37"/>
      <c r="BL699" s="37"/>
      <c r="BM699" s="37"/>
      <c r="BN699" s="37"/>
      <c r="BO699" s="37"/>
      <c r="BP699" s="37"/>
      <c r="BQ699" s="37"/>
      <c r="BR699" s="4"/>
      <c r="BS699" s="4"/>
      <c r="BT699" s="4"/>
      <c r="BU699" s="4"/>
      <c r="BV699" s="37"/>
      <c r="BW699" s="4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5"/>
      <c r="CK699" s="2"/>
      <c r="CL699" s="2"/>
    </row>
    <row r="700" spans="1:90" ht="12.75" customHeight="1">
      <c r="A700" s="1"/>
      <c r="B700" s="1"/>
      <c r="C700" s="1"/>
      <c r="D700" s="2"/>
      <c r="E700" s="185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3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177"/>
      <c r="AF700" s="177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4"/>
      <c r="BA700" s="2"/>
      <c r="BB700" s="2"/>
      <c r="BC700" s="2"/>
      <c r="BD700" s="2"/>
      <c r="BE700" s="2"/>
      <c r="BF700" s="97"/>
      <c r="BG700" s="177"/>
      <c r="BH700" s="177"/>
      <c r="BI700" s="177"/>
      <c r="BJ700" s="37"/>
      <c r="BK700" s="37"/>
      <c r="BL700" s="37"/>
      <c r="BM700" s="37"/>
      <c r="BN700" s="37"/>
      <c r="BO700" s="37"/>
      <c r="BP700" s="37"/>
      <c r="BQ700" s="37"/>
      <c r="BR700" s="4"/>
      <c r="BS700" s="4"/>
      <c r="BT700" s="4"/>
      <c r="BU700" s="4"/>
      <c r="BV700" s="37"/>
      <c r="BW700" s="4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5"/>
      <c r="CK700" s="2"/>
      <c r="CL700" s="2"/>
    </row>
    <row r="701" spans="1:90" ht="12.75" customHeight="1">
      <c r="A701" s="1"/>
      <c r="B701" s="1"/>
      <c r="C701" s="1"/>
      <c r="D701" s="2"/>
      <c r="E701" s="185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3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177"/>
      <c r="AF701" s="177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4"/>
      <c r="BA701" s="2"/>
      <c r="BB701" s="2"/>
      <c r="BC701" s="2"/>
      <c r="BD701" s="2"/>
      <c r="BE701" s="2"/>
      <c r="BF701" s="97"/>
      <c r="BG701" s="177"/>
      <c r="BH701" s="177"/>
      <c r="BI701" s="177"/>
      <c r="BJ701" s="37"/>
      <c r="BK701" s="37"/>
      <c r="BL701" s="37"/>
      <c r="BM701" s="37"/>
      <c r="BN701" s="37"/>
      <c r="BO701" s="37"/>
      <c r="BP701" s="37"/>
      <c r="BQ701" s="37"/>
      <c r="BR701" s="4"/>
      <c r="BS701" s="4"/>
      <c r="BT701" s="4"/>
      <c r="BU701" s="4"/>
      <c r="BV701" s="37"/>
      <c r="BW701" s="4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5"/>
      <c r="CK701" s="2"/>
      <c r="CL701" s="2"/>
    </row>
    <row r="702" spans="1:90" ht="12.75" customHeight="1">
      <c r="A702" s="1"/>
      <c r="B702" s="1"/>
      <c r="C702" s="1"/>
      <c r="D702" s="2"/>
      <c r="E702" s="185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177"/>
      <c r="AF702" s="177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4"/>
      <c r="BA702" s="2"/>
      <c r="BB702" s="2"/>
      <c r="BC702" s="2"/>
      <c r="BD702" s="2"/>
      <c r="BE702" s="2"/>
      <c r="BF702" s="97"/>
      <c r="BG702" s="177"/>
      <c r="BH702" s="177"/>
      <c r="BI702" s="177"/>
      <c r="BJ702" s="37"/>
      <c r="BK702" s="37"/>
      <c r="BL702" s="37"/>
      <c r="BM702" s="37"/>
      <c r="BN702" s="37"/>
      <c r="BO702" s="37"/>
      <c r="BP702" s="37"/>
      <c r="BQ702" s="37"/>
      <c r="BR702" s="4"/>
      <c r="BS702" s="4"/>
      <c r="BT702" s="4"/>
      <c r="BU702" s="4"/>
      <c r="BV702" s="37"/>
      <c r="BW702" s="4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5"/>
      <c r="CK702" s="2"/>
      <c r="CL702" s="2"/>
    </row>
    <row r="703" spans="1:90" ht="12.75" customHeight="1">
      <c r="A703" s="1"/>
      <c r="B703" s="1"/>
      <c r="C703" s="1"/>
      <c r="D703" s="2"/>
      <c r="E703" s="185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3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177"/>
      <c r="AF703" s="177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4"/>
      <c r="BA703" s="2"/>
      <c r="BB703" s="2"/>
      <c r="BC703" s="2"/>
      <c r="BD703" s="2"/>
      <c r="BE703" s="2"/>
      <c r="BF703" s="97"/>
      <c r="BG703" s="177"/>
      <c r="BH703" s="177"/>
      <c r="BI703" s="177"/>
      <c r="BJ703" s="37"/>
      <c r="BK703" s="37"/>
      <c r="BL703" s="37"/>
      <c r="BM703" s="37"/>
      <c r="BN703" s="37"/>
      <c r="BO703" s="37"/>
      <c r="BP703" s="37"/>
      <c r="BQ703" s="37"/>
      <c r="BR703" s="4"/>
      <c r="BS703" s="4"/>
      <c r="BT703" s="4"/>
      <c r="BU703" s="4"/>
      <c r="BV703" s="37"/>
      <c r="BW703" s="4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5"/>
      <c r="CK703" s="2"/>
      <c r="CL703" s="2"/>
    </row>
    <row r="704" spans="1:90" ht="12.75" customHeight="1">
      <c r="A704" s="1"/>
      <c r="B704" s="1"/>
      <c r="C704" s="1"/>
      <c r="D704" s="2"/>
      <c r="E704" s="185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3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177"/>
      <c r="AF704" s="177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4"/>
      <c r="BA704" s="2"/>
      <c r="BB704" s="2"/>
      <c r="BC704" s="2"/>
      <c r="BD704" s="2"/>
      <c r="BE704" s="2"/>
      <c r="BF704" s="97"/>
      <c r="BG704" s="177"/>
      <c r="BH704" s="177"/>
      <c r="BI704" s="177"/>
      <c r="BJ704" s="37"/>
      <c r="BK704" s="37"/>
      <c r="BL704" s="37"/>
      <c r="BM704" s="37"/>
      <c r="BN704" s="37"/>
      <c r="BO704" s="37"/>
      <c r="BP704" s="37"/>
      <c r="BQ704" s="37"/>
      <c r="BR704" s="4"/>
      <c r="BS704" s="4"/>
      <c r="BT704" s="4"/>
      <c r="BU704" s="4"/>
      <c r="BV704" s="37"/>
      <c r="BW704" s="4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5"/>
      <c r="CK704" s="2"/>
      <c r="CL704" s="2"/>
    </row>
    <row r="705" spans="1:90" ht="12.75" customHeight="1">
      <c r="A705" s="1"/>
      <c r="B705" s="1"/>
      <c r="C705" s="1"/>
      <c r="D705" s="2"/>
      <c r="E705" s="185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3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177"/>
      <c r="AF705" s="177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4"/>
      <c r="BA705" s="2"/>
      <c r="BB705" s="2"/>
      <c r="BC705" s="2"/>
      <c r="BD705" s="2"/>
      <c r="BE705" s="2"/>
      <c r="BF705" s="97"/>
      <c r="BG705" s="177"/>
      <c r="BH705" s="177"/>
      <c r="BI705" s="177"/>
      <c r="BJ705" s="37"/>
      <c r="BK705" s="37"/>
      <c r="BL705" s="37"/>
      <c r="BM705" s="37"/>
      <c r="BN705" s="37"/>
      <c r="BO705" s="37"/>
      <c r="BP705" s="37"/>
      <c r="BQ705" s="37"/>
      <c r="BR705" s="4"/>
      <c r="BS705" s="4"/>
      <c r="BT705" s="4"/>
      <c r="BU705" s="4"/>
      <c r="BV705" s="37"/>
      <c r="BW705" s="4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5"/>
      <c r="CK705" s="2"/>
      <c r="CL705" s="2"/>
    </row>
    <row r="706" spans="1:90" ht="12.75" customHeight="1">
      <c r="A706" s="1"/>
      <c r="B706" s="1"/>
      <c r="C706" s="1"/>
      <c r="D706" s="2"/>
      <c r="E706" s="185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3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177"/>
      <c r="AF706" s="177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4"/>
      <c r="BA706" s="2"/>
      <c r="BB706" s="2"/>
      <c r="BC706" s="2"/>
      <c r="BD706" s="2"/>
      <c r="BE706" s="2"/>
      <c r="BF706" s="97"/>
      <c r="BG706" s="177"/>
      <c r="BH706" s="177"/>
      <c r="BI706" s="177"/>
      <c r="BJ706" s="37"/>
      <c r="BK706" s="37"/>
      <c r="BL706" s="37"/>
      <c r="BM706" s="37"/>
      <c r="BN706" s="37"/>
      <c r="BO706" s="37"/>
      <c r="BP706" s="37"/>
      <c r="BQ706" s="37"/>
      <c r="BR706" s="4"/>
      <c r="BS706" s="4"/>
      <c r="BT706" s="4"/>
      <c r="BU706" s="4"/>
      <c r="BV706" s="37"/>
      <c r="BW706" s="4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5"/>
      <c r="CK706" s="2"/>
      <c r="CL706" s="2"/>
    </row>
    <row r="707" spans="1:90" ht="12.75" customHeight="1">
      <c r="A707" s="1"/>
      <c r="B707" s="1"/>
      <c r="C707" s="1"/>
      <c r="D707" s="2"/>
      <c r="E707" s="185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3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177"/>
      <c r="AF707" s="177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4"/>
      <c r="BA707" s="2"/>
      <c r="BB707" s="2"/>
      <c r="BC707" s="2"/>
      <c r="BD707" s="2"/>
      <c r="BE707" s="2"/>
      <c r="BF707" s="97"/>
      <c r="BG707" s="177"/>
      <c r="BH707" s="177"/>
      <c r="BI707" s="177"/>
      <c r="BJ707" s="37"/>
      <c r="BK707" s="37"/>
      <c r="BL707" s="37"/>
      <c r="BM707" s="37"/>
      <c r="BN707" s="37"/>
      <c r="BO707" s="37"/>
      <c r="BP707" s="37"/>
      <c r="BQ707" s="37"/>
      <c r="BR707" s="4"/>
      <c r="BS707" s="4"/>
      <c r="BT707" s="4"/>
      <c r="BU707" s="4"/>
      <c r="BV707" s="37"/>
      <c r="BW707" s="4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5"/>
      <c r="CK707" s="2"/>
      <c r="CL707" s="2"/>
    </row>
    <row r="708" spans="1:90" ht="12.75" customHeight="1">
      <c r="A708" s="1"/>
      <c r="B708" s="1"/>
      <c r="C708" s="1"/>
      <c r="D708" s="2"/>
      <c r="E708" s="185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3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177"/>
      <c r="AF708" s="177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4"/>
      <c r="BA708" s="2"/>
      <c r="BB708" s="2"/>
      <c r="BC708" s="2"/>
      <c r="BD708" s="2"/>
      <c r="BE708" s="2"/>
      <c r="BF708" s="97"/>
      <c r="BG708" s="177"/>
      <c r="BH708" s="177"/>
      <c r="BI708" s="177"/>
      <c r="BJ708" s="37"/>
      <c r="BK708" s="37"/>
      <c r="BL708" s="37"/>
      <c r="BM708" s="37"/>
      <c r="BN708" s="37"/>
      <c r="BO708" s="37"/>
      <c r="BP708" s="37"/>
      <c r="BQ708" s="37"/>
      <c r="BR708" s="4"/>
      <c r="BS708" s="4"/>
      <c r="BT708" s="4"/>
      <c r="BU708" s="4"/>
      <c r="BV708" s="37"/>
      <c r="BW708" s="4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5"/>
      <c r="CK708" s="2"/>
      <c r="CL708" s="2"/>
    </row>
    <row r="709" spans="1:90" ht="12.75" customHeight="1">
      <c r="A709" s="1"/>
      <c r="B709" s="1"/>
      <c r="C709" s="1"/>
      <c r="D709" s="2"/>
      <c r="E709" s="185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3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177"/>
      <c r="AF709" s="177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4"/>
      <c r="BA709" s="2"/>
      <c r="BB709" s="2"/>
      <c r="BC709" s="2"/>
      <c r="BD709" s="2"/>
      <c r="BE709" s="2"/>
      <c r="BF709" s="97"/>
      <c r="BG709" s="177"/>
      <c r="BH709" s="177"/>
      <c r="BI709" s="177"/>
      <c r="BJ709" s="37"/>
      <c r="BK709" s="37"/>
      <c r="BL709" s="37"/>
      <c r="BM709" s="37"/>
      <c r="BN709" s="37"/>
      <c r="BO709" s="37"/>
      <c r="BP709" s="37"/>
      <c r="BQ709" s="37"/>
      <c r="BR709" s="4"/>
      <c r="BS709" s="4"/>
      <c r="BT709" s="4"/>
      <c r="BU709" s="4"/>
      <c r="BV709" s="37"/>
      <c r="BW709" s="4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5"/>
      <c r="CK709" s="2"/>
      <c r="CL709" s="2"/>
    </row>
    <row r="710" spans="1:90" ht="12.75" customHeight="1">
      <c r="A710" s="1"/>
      <c r="B710" s="1"/>
      <c r="C710" s="1"/>
      <c r="D710" s="2"/>
      <c r="E710" s="185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3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177"/>
      <c r="AF710" s="177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4"/>
      <c r="BA710" s="2"/>
      <c r="BB710" s="2"/>
      <c r="BC710" s="2"/>
      <c r="BD710" s="2"/>
      <c r="BE710" s="2"/>
      <c r="BF710" s="97"/>
      <c r="BG710" s="177"/>
      <c r="BH710" s="177"/>
      <c r="BI710" s="177"/>
      <c r="BJ710" s="37"/>
      <c r="BK710" s="37"/>
      <c r="BL710" s="37"/>
      <c r="BM710" s="37"/>
      <c r="BN710" s="37"/>
      <c r="BO710" s="37"/>
      <c r="BP710" s="37"/>
      <c r="BQ710" s="37"/>
      <c r="BR710" s="4"/>
      <c r="BS710" s="4"/>
      <c r="BT710" s="4"/>
      <c r="BU710" s="4"/>
      <c r="BV710" s="37"/>
      <c r="BW710" s="4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5"/>
      <c r="CK710" s="2"/>
      <c r="CL710" s="2"/>
    </row>
    <row r="711" spans="1:90" ht="12.75" customHeight="1">
      <c r="A711" s="1"/>
      <c r="B711" s="1"/>
      <c r="C711" s="1"/>
      <c r="D711" s="2"/>
      <c r="E711" s="185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3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177"/>
      <c r="AF711" s="177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4"/>
      <c r="BA711" s="2"/>
      <c r="BB711" s="2"/>
      <c r="BC711" s="2"/>
      <c r="BD711" s="2"/>
      <c r="BE711" s="2"/>
      <c r="BF711" s="97"/>
      <c r="BG711" s="177"/>
      <c r="BH711" s="177"/>
      <c r="BI711" s="177"/>
      <c r="BJ711" s="37"/>
      <c r="BK711" s="37"/>
      <c r="BL711" s="37"/>
      <c r="BM711" s="37"/>
      <c r="BN711" s="37"/>
      <c r="BO711" s="37"/>
      <c r="BP711" s="37"/>
      <c r="BQ711" s="37"/>
      <c r="BR711" s="4"/>
      <c r="BS711" s="4"/>
      <c r="BT711" s="4"/>
      <c r="BU711" s="4"/>
      <c r="BV711" s="37"/>
      <c r="BW711" s="4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5"/>
      <c r="CK711" s="2"/>
      <c r="CL711" s="2"/>
    </row>
    <row r="712" spans="1:90" ht="12.75" customHeight="1">
      <c r="A712" s="1"/>
      <c r="B712" s="1"/>
      <c r="C712" s="1"/>
      <c r="D712" s="2"/>
      <c r="E712" s="185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3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177"/>
      <c r="AF712" s="177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4"/>
      <c r="BA712" s="2"/>
      <c r="BB712" s="2"/>
      <c r="BC712" s="2"/>
      <c r="BD712" s="2"/>
      <c r="BE712" s="2"/>
      <c r="BF712" s="97"/>
      <c r="BG712" s="177"/>
      <c r="BH712" s="177"/>
      <c r="BI712" s="177"/>
      <c r="BJ712" s="37"/>
      <c r="BK712" s="37"/>
      <c r="BL712" s="37"/>
      <c r="BM712" s="37"/>
      <c r="BN712" s="37"/>
      <c r="BO712" s="37"/>
      <c r="BP712" s="37"/>
      <c r="BQ712" s="37"/>
      <c r="BR712" s="4"/>
      <c r="BS712" s="4"/>
      <c r="BT712" s="4"/>
      <c r="BU712" s="4"/>
      <c r="BV712" s="37"/>
      <c r="BW712" s="4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5"/>
      <c r="CK712" s="2"/>
      <c r="CL712" s="2"/>
    </row>
    <row r="713" spans="1:90" ht="12.75" customHeight="1">
      <c r="A713" s="1"/>
      <c r="B713" s="1"/>
      <c r="C713" s="1"/>
      <c r="D713" s="2"/>
      <c r="E713" s="185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3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177"/>
      <c r="AF713" s="177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4"/>
      <c r="BA713" s="2"/>
      <c r="BB713" s="2"/>
      <c r="BC713" s="2"/>
      <c r="BD713" s="2"/>
      <c r="BE713" s="2"/>
      <c r="BF713" s="97"/>
      <c r="BG713" s="177"/>
      <c r="BH713" s="177"/>
      <c r="BI713" s="177"/>
      <c r="BJ713" s="37"/>
      <c r="BK713" s="37"/>
      <c r="BL713" s="37"/>
      <c r="BM713" s="37"/>
      <c r="BN713" s="37"/>
      <c r="BO713" s="37"/>
      <c r="BP713" s="37"/>
      <c r="BQ713" s="37"/>
      <c r="BR713" s="4"/>
      <c r="BS713" s="4"/>
      <c r="BT713" s="4"/>
      <c r="BU713" s="4"/>
      <c r="BV713" s="37"/>
      <c r="BW713" s="4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5"/>
      <c r="CK713" s="2"/>
      <c r="CL713" s="2"/>
    </row>
    <row r="714" spans="1:90" ht="12.75" customHeight="1">
      <c r="A714" s="1"/>
      <c r="B714" s="1"/>
      <c r="C714" s="1"/>
      <c r="D714" s="2"/>
      <c r="E714" s="185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3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177"/>
      <c r="AF714" s="177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4"/>
      <c r="BA714" s="2"/>
      <c r="BB714" s="2"/>
      <c r="BC714" s="2"/>
      <c r="BD714" s="2"/>
      <c r="BE714" s="2"/>
      <c r="BF714" s="97"/>
      <c r="BG714" s="177"/>
      <c r="BH714" s="177"/>
      <c r="BI714" s="177"/>
      <c r="BJ714" s="37"/>
      <c r="BK714" s="37"/>
      <c r="BL714" s="37"/>
      <c r="BM714" s="37"/>
      <c r="BN714" s="37"/>
      <c r="BO714" s="37"/>
      <c r="BP714" s="37"/>
      <c r="BQ714" s="37"/>
      <c r="BR714" s="4"/>
      <c r="BS714" s="4"/>
      <c r="BT714" s="4"/>
      <c r="BU714" s="4"/>
      <c r="BV714" s="37"/>
      <c r="BW714" s="4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5"/>
      <c r="CK714" s="2"/>
      <c r="CL714" s="2"/>
    </row>
    <row r="715" spans="1:90" ht="12.75" customHeight="1">
      <c r="A715" s="1"/>
      <c r="B715" s="1"/>
      <c r="C715" s="1"/>
      <c r="D715" s="2"/>
      <c r="E715" s="185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3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177"/>
      <c r="AF715" s="177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4"/>
      <c r="BA715" s="2"/>
      <c r="BB715" s="2"/>
      <c r="BC715" s="2"/>
      <c r="BD715" s="2"/>
      <c r="BE715" s="2"/>
      <c r="BF715" s="97"/>
      <c r="BG715" s="177"/>
      <c r="BH715" s="177"/>
      <c r="BI715" s="177"/>
      <c r="BJ715" s="37"/>
      <c r="BK715" s="37"/>
      <c r="BL715" s="37"/>
      <c r="BM715" s="37"/>
      <c r="BN715" s="37"/>
      <c r="BO715" s="37"/>
      <c r="BP715" s="37"/>
      <c r="BQ715" s="37"/>
      <c r="BR715" s="4"/>
      <c r="BS715" s="4"/>
      <c r="BT715" s="4"/>
      <c r="BU715" s="4"/>
      <c r="BV715" s="37"/>
      <c r="BW715" s="4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5"/>
      <c r="CK715" s="2"/>
      <c r="CL715" s="2"/>
    </row>
    <row r="716" spans="1:90" ht="12.75" customHeight="1">
      <c r="A716" s="1"/>
      <c r="B716" s="1"/>
      <c r="C716" s="1"/>
      <c r="D716" s="2"/>
      <c r="E716" s="185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3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177"/>
      <c r="AF716" s="177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4"/>
      <c r="BA716" s="2"/>
      <c r="BB716" s="2"/>
      <c r="BC716" s="2"/>
      <c r="BD716" s="2"/>
      <c r="BE716" s="2"/>
      <c r="BF716" s="97"/>
      <c r="BG716" s="177"/>
      <c r="BH716" s="177"/>
      <c r="BI716" s="177"/>
      <c r="BJ716" s="37"/>
      <c r="BK716" s="37"/>
      <c r="BL716" s="37"/>
      <c r="BM716" s="37"/>
      <c r="BN716" s="37"/>
      <c r="BO716" s="37"/>
      <c r="BP716" s="37"/>
      <c r="BQ716" s="37"/>
      <c r="BR716" s="4"/>
      <c r="BS716" s="4"/>
      <c r="BT716" s="4"/>
      <c r="BU716" s="4"/>
      <c r="BV716" s="37"/>
      <c r="BW716" s="4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5"/>
      <c r="CK716" s="2"/>
      <c r="CL716" s="2"/>
    </row>
    <row r="717" spans="1:90" ht="12.75" customHeight="1">
      <c r="A717" s="1"/>
      <c r="B717" s="1"/>
      <c r="C717" s="1"/>
      <c r="D717" s="2"/>
      <c r="E717" s="185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3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177"/>
      <c r="AF717" s="177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4"/>
      <c r="BA717" s="2"/>
      <c r="BB717" s="2"/>
      <c r="BC717" s="2"/>
      <c r="BD717" s="2"/>
      <c r="BE717" s="2"/>
      <c r="BF717" s="97"/>
      <c r="BG717" s="177"/>
      <c r="BH717" s="177"/>
      <c r="BI717" s="177"/>
      <c r="BJ717" s="37"/>
      <c r="BK717" s="37"/>
      <c r="BL717" s="37"/>
      <c r="BM717" s="37"/>
      <c r="BN717" s="37"/>
      <c r="BO717" s="37"/>
      <c r="BP717" s="37"/>
      <c r="BQ717" s="37"/>
      <c r="BR717" s="4"/>
      <c r="BS717" s="4"/>
      <c r="BT717" s="4"/>
      <c r="BU717" s="4"/>
      <c r="BV717" s="37"/>
      <c r="BW717" s="4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5"/>
      <c r="CK717" s="2"/>
      <c r="CL717" s="2"/>
    </row>
    <row r="718" spans="1:90" ht="12.75" customHeight="1">
      <c r="A718" s="1"/>
      <c r="B718" s="1"/>
      <c r="C718" s="1"/>
      <c r="D718" s="2"/>
      <c r="E718" s="185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3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177"/>
      <c r="AF718" s="177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4"/>
      <c r="BA718" s="2"/>
      <c r="BB718" s="2"/>
      <c r="BC718" s="2"/>
      <c r="BD718" s="2"/>
      <c r="BE718" s="2"/>
      <c r="BF718" s="97"/>
      <c r="BG718" s="177"/>
      <c r="BH718" s="177"/>
      <c r="BI718" s="177"/>
      <c r="BJ718" s="37"/>
      <c r="BK718" s="37"/>
      <c r="BL718" s="37"/>
      <c r="BM718" s="37"/>
      <c r="BN718" s="37"/>
      <c r="BO718" s="37"/>
      <c r="BP718" s="37"/>
      <c r="BQ718" s="37"/>
      <c r="BR718" s="4"/>
      <c r="BS718" s="4"/>
      <c r="BT718" s="4"/>
      <c r="BU718" s="4"/>
      <c r="BV718" s="37"/>
      <c r="BW718" s="4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5"/>
      <c r="CK718" s="2"/>
      <c r="CL718" s="2"/>
    </row>
    <row r="719" spans="1:90" ht="12.75" customHeight="1">
      <c r="A719" s="1"/>
      <c r="B719" s="1"/>
      <c r="C719" s="1"/>
      <c r="D719" s="2"/>
      <c r="E719" s="185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3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177"/>
      <c r="AF719" s="177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4"/>
      <c r="BA719" s="2"/>
      <c r="BB719" s="2"/>
      <c r="BC719" s="2"/>
      <c r="BD719" s="2"/>
      <c r="BE719" s="2"/>
      <c r="BF719" s="97"/>
      <c r="BG719" s="177"/>
      <c r="BH719" s="177"/>
      <c r="BI719" s="177"/>
      <c r="BJ719" s="37"/>
      <c r="BK719" s="37"/>
      <c r="BL719" s="37"/>
      <c r="BM719" s="37"/>
      <c r="BN719" s="37"/>
      <c r="BO719" s="37"/>
      <c r="BP719" s="37"/>
      <c r="BQ719" s="37"/>
      <c r="BR719" s="4"/>
      <c r="BS719" s="4"/>
      <c r="BT719" s="4"/>
      <c r="BU719" s="4"/>
      <c r="BV719" s="37"/>
      <c r="BW719" s="4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5"/>
      <c r="CK719" s="2"/>
      <c r="CL719" s="2"/>
    </row>
    <row r="720" spans="1:90" ht="12.75" customHeight="1">
      <c r="A720" s="1"/>
      <c r="B720" s="1"/>
      <c r="C720" s="1"/>
      <c r="D720" s="2"/>
      <c r="E720" s="185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3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177"/>
      <c r="AF720" s="177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4"/>
      <c r="BA720" s="2"/>
      <c r="BB720" s="2"/>
      <c r="BC720" s="2"/>
      <c r="BD720" s="2"/>
      <c r="BE720" s="2"/>
      <c r="BF720" s="97"/>
      <c r="BG720" s="177"/>
      <c r="BH720" s="177"/>
      <c r="BI720" s="177"/>
      <c r="BJ720" s="37"/>
      <c r="BK720" s="37"/>
      <c r="BL720" s="37"/>
      <c r="BM720" s="37"/>
      <c r="BN720" s="37"/>
      <c r="BO720" s="37"/>
      <c r="BP720" s="37"/>
      <c r="BQ720" s="37"/>
      <c r="BR720" s="4"/>
      <c r="BS720" s="4"/>
      <c r="BT720" s="4"/>
      <c r="BU720" s="4"/>
      <c r="BV720" s="37"/>
      <c r="BW720" s="4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5"/>
      <c r="CK720" s="2"/>
      <c r="CL720" s="2"/>
    </row>
    <row r="721" spans="1:90" ht="12.75" customHeight="1">
      <c r="A721" s="1"/>
      <c r="B721" s="1"/>
      <c r="C721" s="1"/>
      <c r="D721" s="2"/>
      <c r="E721" s="185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3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177"/>
      <c r="AF721" s="177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4"/>
      <c r="BA721" s="2"/>
      <c r="BB721" s="2"/>
      <c r="BC721" s="2"/>
      <c r="BD721" s="2"/>
      <c r="BE721" s="2"/>
      <c r="BF721" s="97"/>
      <c r="BG721" s="177"/>
      <c r="BH721" s="177"/>
      <c r="BI721" s="177"/>
      <c r="BJ721" s="37"/>
      <c r="BK721" s="37"/>
      <c r="BL721" s="37"/>
      <c r="BM721" s="37"/>
      <c r="BN721" s="37"/>
      <c r="BO721" s="37"/>
      <c r="BP721" s="37"/>
      <c r="BQ721" s="37"/>
      <c r="BR721" s="4"/>
      <c r="BS721" s="4"/>
      <c r="BT721" s="4"/>
      <c r="BU721" s="4"/>
      <c r="BV721" s="37"/>
      <c r="BW721" s="4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5"/>
      <c r="CK721" s="2"/>
      <c r="CL721" s="2"/>
    </row>
    <row r="722" spans="1:90" ht="12.75" customHeight="1">
      <c r="A722" s="1"/>
      <c r="B722" s="1"/>
      <c r="C722" s="1"/>
      <c r="D722" s="2"/>
      <c r="E722" s="185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3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177"/>
      <c r="AF722" s="177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4"/>
      <c r="BA722" s="2"/>
      <c r="BB722" s="2"/>
      <c r="BC722" s="2"/>
      <c r="BD722" s="2"/>
      <c r="BE722" s="2"/>
      <c r="BF722" s="97"/>
      <c r="BG722" s="177"/>
      <c r="BH722" s="177"/>
      <c r="BI722" s="177"/>
      <c r="BJ722" s="37"/>
      <c r="BK722" s="37"/>
      <c r="BL722" s="37"/>
      <c r="BM722" s="37"/>
      <c r="BN722" s="37"/>
      <c r="BO722" s="37"/>
      <c r="BP722" s="37"/>
      <c r="BQ722" s="37"/>
      <c r="BR722" s="4"/>
      <c r="BS722" s="4"/>
      <c r="BT722" s="4"/>
      <c r="BU722" s="4"/>
      <c r="BV722" s="37"/>
      <c r="BW722" s="4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5"/>
      <c r="CK722" s="2"/>
      <c r="CL722" s="2"/>
    </row>
    <row r="723" spans="1:90" ht="12.75" customHeight="1">
      <c r="A723" s="1"/>
      <c r="B723" s="1"/>
      <c r="C723" s="1"/>
      <c r="D723" s="2"/>
      <c r="E723" s="185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3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177"/>
      <c r="AF723" s="177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4"/>
      <c r="BA723" s="2"/>
      <c r="BB723" s="2"/>
      <c r="BC723" s="2"/>
      <c r="BD723" s="2"/>
      <c r="BE723" s="2"/>
      <c r="BF723" s="97"/>
      <c r="BG723" s="177"/>
      <c r="BH723" s="177"/>
      <c r="BI723" s="177"/>
      <c r="BJ723" s="37"/>
      <c r="BK723" s="37"/>
      <c r="BL723" s="37"/>
      <c r="BM723" s="37"/>
      <c r="BN723" s="37"/>
      <c r="BO723" s="37"/>
      <c r="BP723" s="37"/>
      <c r="BQ723" s="37"/>
      <c r="BR723" s="4"/>
      <c r="BS723" s="4"/>
      <c r="BT723" s="4"/>
      <c r="BU723" s="4"/>
      <c r="BV723" s="37"/>
      <c r="BW723" s="4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5"/>
      <c r="CK723" s="2"/>
      <c r="CL723" s="2"/>
    </row>
    <row r="724" spans="1:90" ht="12.75" customHeight="1">
      <c r="A724" s="1"/>
      <c r="B724" s="1"/>
      <c r="C724" s="1"/>
      <c r="D724" s="2"/>
      <c r="E724" s="185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3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177"/>
      <c r="AF724" s="177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4"/>
      <c r="BA724" s="2"/>
      <c r="BB724" s="2"/>
      <c r="BC724" s="2"/>
      <c r="BD724" s="2"/>
      <c r="BE724" s="2"/>
      <c r="BF724" s="97"/>
      <c r="BG724" s="177"/>
      <c r="BH724" s="177"/>
      <c r="BI724" s="177"/>
      <c r="BJ724" s="37"/>
      <c r="BK724" s="37"/>
      <c r="BL724" s="37"/>
      <c r="BM724" s="37"/>
      <c r="BN724" s="37"/>
      <c r="BO724" s="37"/>
      <c r="BP724" s="37"/>
      <c r="BQ724" s="37"/>
      <c r="BR724" s="4"/>
      <c r="BS724" s="4"/>
      <c r="BT724" s="4"/>
      <c r="BU724" s="4"/>
      <c r="BV724" s="37"/>
      <c r="BW724" s="4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5"/>
      <c r="CK724" s="2"/>
      <c r="CL724" s="2"/>
    </row>
    <row r="725" spans="1:90" ht="12.75" customHeight="1">
      <c r="A725" s="1"/>
      <c r="B725" s="1"/>
      <c r="C725" s="1"/>
      <c r="D725" s="2"/>
      <c r="E725" s="185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3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177"/>
      <c r="AF725" s="177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4"/>
      <c r="BA725" s="2"/>
      <c r="BB725" s="2"/>
      <c r="BC725" s="2"/>
      <c r="BD725" s="2"/>
      <c r="BE725" s="2"/>
      <c r="BF725" s="97"/>
      <c r="BG725" s="177"/>
      <c r="BH725" s="177"/>
      <c r="BI725" s="177"/>
      <c r="BJ725" s="37"/>
      <c r="BK725" s="37"/>
      <c r="BL725" s="37"/>
      <c r="BM725" s="37"/>
      <c r="BN725" s="37"/>
      <c r="BO725" s="37"/>
      <c r="BP725" s="37"/>
      <c r="BQ725" s="37"/>
      <c r="BR725" s="4"/>
      <c r="BS725" s="4"/>
      <c r="BT725" s="4"/>
      <c r="BU725" s="4"/>
      <c r="BV725" s="37"/>
      <c r="BW725" s="4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5"/>
      <c r="CK725" s="2"/>
      <c r="CL725" s="2"/>
    </row>
    <row r="726" spans="1:90" ht="12.75" customHeight="1">
      <c r="A726" s="1"/>
      <c r="B726" s="1"/>
      <c r="C726" s="1"/>
      <c r="D726" s="2"/>
      <c r="E726" s="185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3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177"/>
      <c r="AF726" s="177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4"/>
      <c r="BA726" s="2"/>
      <c r="BB726" s="2"/>
      <c r="BC726" s="2"/>
      <c r="BD726" s="2"/>
      <c r="BE726" s="2"/>
      <c r="BF726" s="97"/>
      <c r="BG726" s="177"/>
      <c r="BH726" s="177"/>
      <c r="BI726" s="177"/>
      <c r="BJ726" s="37"/>
      <c r="BK726" s="37"/>
      <c r="BL726" s="37"/>
      <c r="BM726" s="37"/>
      <c r="BN726" s="37"/>
      <c r="BO726" s="37"/>
      <c r="BP726" s="37"/>
      <c r="BQ726" s="37"/>
      <c r="BR726" s="4"/>
      <c r="BS726" s="4"/>
      <c r="BT726" s="4"/>
      <c r="BU726" s="4"/>
      <c r="BV726" s="37"/>
      <c r="BW726" s="4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5"/>
      <c r="CK726" s="2"/>
      <c r="CL726" s="2"/>
    </row>
    <row r="727" spans="1:90" ht="12.75" customHeight="1">
      <c r="A727" s="1"/>
      <c r="B727" s="1"/>
      <c r="C727" s="1"/>
      <c r="D727" s="2"/>
      <c r="E727" s="185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3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177"/>
      <c r="AF727" s="177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4"/>
      <c r="BA727" s="2"/>
      <c r="BB727" s="2"/>
      <c r="BC727" s="2"/>
      <c r="BD727" s="2"/>
      <c r="BE727" s="2"/>
      <c r="BF727" s="97"/>
      <c r="BG727" s="177"/>
      <c r="BH727" s="177"/>
      <c r="BI727" s="177"/>
      <c r="BJ727" s="37"/>
      <c r="BK727" s="37"/>
      <c r="BL727" s="37"/>
      <c r="BM727" s="37"/>
      <c r="BN727" s="37"/>
      <c r="BO727" s="37"/>
      <c r="BP727" s="37"/>
      <c r="BQ727" s="37"/>
      <c r="BR727" s="4"/>
      <c r="BS727" s="4"/>
      <c r="BT727" s="4"/>
      <c r="BU727" s="4"/>
      <c r="BV727" s="37"/>
      <c r="BW727" s="4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5"/>
      <c r="CK727" s="2"/>
      <c r="CL727" s="2"/>
    </row>
    <row r="728" spans="1:90" ht="12.75" customHeight="1">
      <c r="A728" s="1"/>
      <c r="B728" s="1"/>
      <c r="C728" s="1"/>
      <c r="D728" s="2"/>
      <c r="E728" s="185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3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177"/>
      <c r="AF728" s="177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4"/>
      <c r="BA728" s="2"/>
      <c r="BB728" s="2"/>
      <c r="BC728" s="2"/>
      <c r="BD728" s="2"/>
      <c r="BE728" s="2"/>
      <c r="BF728" s="97"/>
      <c r="BG728" s="177"/>
      <c r="BH728" s="177"/>
      <c r="BI728" s="177"/>
      <c r="BJ728" s="37"/>
      <c r="BK728" s="37"/>
      <c r="BL728" s="37"/>
      <c r="BM728" s="37"/>
      <c r="BN728" s="37"/>
      <c r="BO728" s="37"/>
      <c r="BP728" s="37"/>
      <c r="BQ728" s="37"/>
      <c r="BR728" s="4"/>
      <c r="BS728" s="4"/>
      <c r="BT728" s="4"/>
      <c r="BU728" s="4"/>
      <c r="BV728" s="37"/>
      <c r="BW728" s="4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5"/>
      <c r="CK728" s="2"/>
      <c r="CL728" s="2"/>
    </row>
    <row r="729" spans="1:90" ht="12.75" customHeight="1">
      <c r="A729" s="1"/>
      <c r="B729" s="1"/>
      <c r="C729" s="1"/>
      <c r="D729" s="2"/>
      <c r="E729" s="185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3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177"/>
      <c r="AF729" s="177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4"/>
      <c r="BA729" s="2"/>
      <c r="BB729" s="2"/>
      <c r="BC729" s="2"/>
      <c r="BD729" s="2"/>
      <c r="BE729" s="2"/>
      <c r="BF729" s="97"/>
      <c r="BG729" s="177"/>
      <c r="BH729" s="177"/>
      <c r="BI729" s="177"/>
      <c r="BJ729" s="37"/>
      <c r="BK729" s="37"/>
      <c r="BL729" s="37"/>
      <c r="BM729" s="37"/>
      <c r="BN729" s="37"/>
      <c r="BO729" s="37"/>
      <c r="BP729" s="37"/>
      <c r="BQ729" s="37"/>
      <c r="BR729" s="4"/>
      <c r="BS729" s="4"/>
      <c r="BT729" s="4"/>
      <c r="BU729" s="4"/>
      <c r="BV729" s="37"/>
      <c r="BW729" s="4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5"/>
      <c r="CK729" s="2"/>
      <c r="CL729" s="2"/>
    </row>
    <row r="730" spans="1:90" ht="12.75" customHeight="1">
      <c r="A730" s="1"/>
      <c r="B730" s="1"/>
      <c r="C730" s="1"/>
      <c r="D730" s="2"/>
      <c r="E730" s="185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3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177"/>
      <c r="AF730" s="177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4"/>
      <c r="BA730" s="2"/>
      <c r="BB730" s="2"/>
      <c r="BC730" s="2"/>
      <c r="BD730" s="2"/>
      <c r="BE730" s="2"/>
      <c r="BF730" s="97"/>
      <c r="BG730" s="177"/>
      <c r="BH730" s="177"/>
      <c r="BI730" s="177"/>
      <c r="BJ730" s="37"/>
      <c r="BK730" s="37"/>
      <c r="BL730" s="37"/>
      <c r="BM730" s="37"/>
      <c r="BN730" s="37"/>
      <c r="BO730" s="37"/>
      <c r="BP730" s="37"/>
      <c r="BQ730" s="37"/>
      <c r="BR730" s="4"/>
      <c r="BS730" s="4"/>
      <c r="BT730" s="4"/>
      <c r="BU730" s="4"/>
      <c r="BV730" s="37"/>
      <c r="BW730" s="4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5"/>
      <c r="CK730" s="2"/>
      <c r="CL730" s="2"/>
    </row>
    <row r="731" spans="1:90" ht="12.75" customHeight="1">
      <c r="A731" s="1"/>
      <c r="B731" s="1"/>
      <c r="C731" s="1"/>
      <c r="D731" s="2"/>
      <c r="E731" s="185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3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177"/>
      <c r="AF731" s="177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4"/>
      <c r="BA731" s="2"/>
      <c r="BB731" s="2"/>
      <c r="BC731" s="2"/>
      <c r="BD731" s="2"/>
      <c r="BE731" s="2"/>
      <c r="BF731" s="97"/>
      <c r="BG731" s="177"/>
      <c r="BH731" s="177"/>
      <c r="BI731" s="177"/>
      <c r="BJ731" s="37"/>
      <c r="BK731" s="37"/>
      <c r="BL731" s="37"/>
      <c r="BM731" s="37"/>
      <c r="BN731" s="37"/>
      <c r="BO731" s="37"/>
      <c r="BP731" s="37"/>
      <c r="BQ731" s="37"/>
      <c r="BR731" s="4"/>
      <c r="BS731" s="4"/>
      <c r="BT731" s="4"/>
      <c r="BU731" s="4"/>
      <c r="BV731" s="37"/>
      <c r="BW731" s="4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5"/>
      <c r="CK731" s="2"/>
      <c r="CL731" s="2"/>
    </row>
    <row r="732" spans="1:90" ht="12.75" customHeight="1">
      <c r="A732" s="1"/>
      <c r="B732" s="1"/>
      <c r="C732" s="1"/>
      <c r="D732" s="2"/>
      <c r="E732" s="185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3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177"/>
      <c r="AF732" s="177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4"/>
      <c r="BA732" s="2"/>
      <c r="BB732" s="2"/>
      <c r="BC732" s="2"/>
      <c r="BD732" s="2"/>
      <c r="BE732" s="2"/>
      <c r="BF732" s="97"/>
      <c r="BG732" s="177"/>
      <c r="BH732" s="177"/>
      <c r="BI732" s="177"/>
      <c r="BJ732" s="37"/>
      <c r="BK732" s="37"/>
      <c r="BL732" s="37"/>
      <c r="BM732" s="37"/>
      <c r="BN732" s="37"/>
      <c r="BO732" s="37"/>
      <c r="BP732" s="37"/>
      <c r="BQ732" s="37"/>
      <c r="BR732" s="4"/>
      <c r="BS732" s="4"/>
      <c r="BT732" s="4"/>
      <c r="BU732" s="4"/>
      <c r="BV732" s="37"/>
      <c r="BW732" s="4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5"/>
      <c r="CK732" s="2"/>
      <c r="CL732" s="2"/>
    </row>
    <row r="733" spans="1:90" ht="12.75" customHeight="1">
      <c r="A733" s="1"/>
      <c r="B733" s="1"/>
      <c r="C733" s="1"/>
      <c r="D733" s="2"/>
      <c r="E733" s="185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3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177"/>
      <c r="AF733" s="177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4"/>
      <c r="BA733" s="2"/>
      <c r="BB733" s="2"/>
      <c r="BC733" s="2"/>
      <c r="BD733" s="2"/>
      <c r="BE733" s="2"/>
      <c r="BF733" s="97"/>
      <c r="BG733" s="177"/>
      <c r="BH733" s="177"/>
      <c r="BI733" s="177"/>
      <c r="BJ733" s="37"/>
      <c r="BK733" s="37"/>
      <c r="BL733" s="37"/>
      <c r="BM733" s="37"/>
      <c r="BN733" s="37"/>
      <c r="BO733" s="37"/>
      <c r="BP733" s="37"/>
      <c r="BQ733" s="37"/>
      <c r="BR733" s="4"/>
      <c r="BS733" s="4"/>
      <c r="BT733" s="4"/>
      <c r="BU733" s="4"/>
      <c r="BV733" s="37"/>
      <c r="BW733" s="4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5"/>
      <c r="CK733" s="2"/>
      <c r="CL733" s="2"/>
    </row>
    <row r="734" spans="1:90" ht="12.75" customHeight="1">
      <c r="A734" s="1"/>
      <c r="B734" s="1"/>
      <c r="C734" s="1"/>
      <c r="D734" s="2"/>
      <c r="E734" s="185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3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177"/>
      <c r="AF734" s="177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4"/>
      <c r="BA734" s="2"/>
      <c r="BB734" s="2"/>
      <c r="BC734" s="2"/>
      <c r="BD734" s="2"/>
      <c r="BE734" s="2"/>
      <c r="BF734" s="97"/>
      <c r="BG734" s="177"/>
      <c r="BH734" s="177"/>
      <c r="BI734" s="177"/>
      <c r="BJ734" s="37"/>
      <c r="BK734" s="37"/>
      <c r="BL734" s="37"/>
      <c r="BM734" s="37"/>
      <c r="BN734" s="37"/>
      <c r="BO734" s="37"/>
      <c r="BP734" s="37"/>
      <c r="BQ734" s="37"/>
      <c r="BR734" s="4"/>
      <c r="BS734" s="4"/>
      <c r="BT734" s="4"/>
      <c r="BU734" s="4"/>
      <c r="BV734" s="37"/>
      <c r="BW734" s="4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5"/>
      <c r="CK734" s="2"/>
      <c r="CL734" s="2"/>
    </row>
    <row r="735" spans="1:90" ht="12.75" customHeight="1">
      <c r="A735" s="1"/>
      <c r="B735" s="1"/>
      <c r="C735" s="1"/>
      <c r="D735" s="2"/>
      <c r="E735" s="185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3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177"/>
      <c r="AF735" s="177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4"/>
      <c r="BA735" s="2"/>
      <c r="BB735" s="2"/>
      <c r="BC735" s="2"/>
      <c r="BD735" s="2"/>
      <c r="BE735" s="2"/>
      <c r="BF735" s="97"/>
      <c r="BG735" s="177"/>
      <c r="BH735" s="177"/>
      <c r="BI735" s="177"/>
      <c r="BJ735" s="37"/>
      <c r="BK735" s="37"/>
      <c r="BL735" s="37"/>
      <c r="BM735" s="37"/>
      <c r="BN735" s="37"/>
      <c r="BO735" s="37"/>
      <c r="BP735" s="37"/>
      <c r="BQ735" s="37"/>
      <c r="BR735" s="4"/>
      <c r="BS735" s="4"/>
      <c r="BT735" s="4"/>
      <c r="BU735" s="4"/>
      <c r="BV735" s="37"/>
      <c r="BW735" s="4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5"/>
      <c r="CK735" s="2"/>
      <c r="CL735" s="2"/>
    </row>
    <row r="736" spans="1:90" ht="12.75" customHeight="1">
      <c r="A736" s="1"/>
      <c r="B736" s="1"/>
      <c r="C736" s="1"/>
      <c r="D736" s="2"/>
      <c r="E736" s="185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177"/>
      <c r="AF736" s="177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4"/>
      <c r="BA736" s="2"/>
      <c r="BB736" s="2"/>
      <c r="BC736" s="2"/>
      <c r="BD736" s="2"/>
      <c r="BE736" s="2"/>
      <c r="BF736" s="97"/>
      <c r="BG736" s="177"/>
      <c r="BH736" s="177"/>
      <c r="BI736" s="177"/>
      <c r="BJ736" s="37"/>
      <c r="BK736" s="37"/>
      <c r="BL736" s="37"/>
      <c r="BM736" s="37"/>
      <c r="BN736" s="37"/>
      <c r="BO736" s="37"/>
      <c r="BP736" s="37"/>
      <c r="BQ736" s="37"/>
      <c r="BR736" s="4"/>
      <c r="BS736" s="4"/>
      <c r="BT736" s="4"/>
      <c r="BU736" s="4"/>
      <c r="BV736" s="37"/>
      <c r="BW736" s="4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5"/>
      <c r="CK736" s="2"/>
      <c r="CL736" s="2"/>
    </row>
    <row r="737" spans="1:90" ht="12.75" customHeight="1">
      <c r="A737" s="1"/>
      <c r="B737" s="1"/>
      <c r="C737" s="1"/>
      <c r="D737" s="2"/>
      <c r="E737" s="185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3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177"/>
      <c r="AF737" s="177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4"/>
      <c r="BA737" s="2"/>
      <c r="BB737" s="2"/>
      <c r="BC737" s="2"/>
      <c r="BD737" s="2"/>
      <c r="BE737" s="2"/>
      <c r="BF737" s="97"/>
      <c r="BG737" s="177"/>
      <c r="BH737" s="177"/>
      <c r="BI737" s="177"/>
      <c r="BJ737" s="37"/>
      <c r="BK737" s="37"/>
      <c r="BL737" s="37"/>
      <c r="BM737" s="37"/>
      <c r="BN737" s="37"/>
      <c r="BO737" s="37"/>
      <c r="BP737" s="37"/>
      <c r="BQ737" s="37"/>
      <c r="BR737" s="4"/>
      <c r="BS737" s="4"/>
      <c r="BT737" s="4"/>
      <c r="BU737" s="4"/>
      <c r="BV737" s="37"/>
      <c r="BW737" s="4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5"/>
      <c r="CK737" s="2"/>
      <c r="CL737" s="2"/>
    </row>
    <row r="738" spans="1:90" ht="12.75" customHeight="1">
      <c r="A738" s="1"/>
      <c r="B738" s="1"/>
      <c r="C738" s="1"/>
      <c r="D738" s="2"/>
      <c r="E738" s="185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3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177"/>
      <c r="AF738" s="177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4"/>
      <c r="BA738" s="2"/>
      <c r="BB738" s="2"/>
      <c r="BC738" s="2"/>
      <c r="BD738" s="2"/>
      <c r="BE738" s="2"/>
      <c r="BF738" s="97"/>
      <c r="BG738" s="177"/>
      <c r="BH738" s="177"/>
      <c r="BI738" s="177"/>
      <c r="BJ738" s="37"/>
      <c r="BK738" s="37"/>
      <c r="BL738" s="37"/>
      <c r="BM738" s="37"/>
      <c r="BN738" s="37"/>
      <c r="BO738" s="37"/>
      <c r="BP738" s="37"/>
      <c r="BQ738" s="37"/>
      <c r="BR738" s="4"/>
      <c r="BS738" s="4"/>
      <c r="BT738" s="4"/>
      <c r="BU738" s="4"/>
      <c r="BV738" s="37"/>
      <c r="BW738" s="4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5"/>
      <c r="CK738" s="2"/>
      <c r="CL738" s="2"/>
    </row>
    <row r="739" spans="1:90" ht="12.75" customHeight="1">
      <c r="A739" s="1"/>
      <c r="B739" s="1"/>
      <c r="C739" s="1"/>
      <c r="D739" s="2"/>
      <c r="E739" s="185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3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177"/>
      <c r="AF739" s="177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4"/>
      <c r="BA739" s="2"/>
      <c r="BB739" s="2"/>
      <c r="BC739" s="2"/>
      <c r="BD739" s="2"/>
      <c r="BE739" s="2"/>
      <c r="BF739" s="97"/>
      <c r="BG739" s="177"/>
      <c r="BH739" s="177"/>
      <c r="BI739" s="177"/>
      <c r="BJ739" s="37"/>
      <c r="BK739" s="37"/>
      <c r="BL739" s="37"/>
      <c r="BM739" s="37"/>
      <c r="BN739" s="37"/>
      <c r="BO739" s="37"/>
      <c r="BP739" s="37"/>
      <c r="BQ739" s="37"/>
      <c r="BR739" s="4"/>
      <c r="BS739" s="4"/>
      <c r="BT739" s="4"/>
      <c r="BU739" s="4"/>
      <c r="BV739" s="37"/>
      <c r="BW739" s="4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5"/>
      <c r="CK739" s="2"/>
      <c r="CL739" s="2"/>
    </row>
    <row r="740" spans="1:90" ht="12.75" customHeight="1">
      <c r="A740" s="1"/>
      <c r="B740" s="1"/>
      <c r="C740" s="1"/>
      <c r="D740" s="2"/>
      <c r="E740" s="185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3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177"/>
      <c r="AF740" s="177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4"/>
      <c r="BA740" s="2"/>
      <c r="BB740" s="2"/>
      <c r="BC740" s="2"/>
      <c r="BD740" s="2"/>
      <c r="BE740" s="2"/>
      <c r="BF740" s="97"/>
      <c r="BG740" s="177"/>
      <c r="BH740" s="177"/>
      <c r="BI740" s="177"/>
      <c r="BJ740" s="37"/>
      <c r="BK740" s="37"/>
      <c r="BL740" s="37"/>
      <c r="BM740" s="37"/>
      <c r="BN740" s="37"/>
      <c r="BO740" s="37"/>
      <c r="BP740" s="37"/>
      <c r="BQ740" s="37"/>
      <c r="BR740" s="4"/>
      <c r="BS740" s="4"/>
      <c r="BT740" s="4"/>
      <c r="BU740" s="4"/>
      <c r="BV740" s="37"/>
      <c r="BW740" s="4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5"/>
      <c r="CK740" s="2"/>
      <c r="CL740" s="2"/>
    </row>
    <row r="741" spans="1:90" ht="12.75" customHeight="1">
      <c r="A741" s="1"/>
      <c r="B741" s="1"/>
      <c r="C741" s="1"/>
      <c r="D741" s="2"/>
      <c r="E741" s="185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3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177"/>
      <c r="AF741" s="177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4"/>
      <c r="BA741" s="2"/>
      <c r="BB741" s="2"/>
      <c r="BC741" s="2"/>
      <c r="BD741" s="2"/>
      <c r="BE741" s="2"/>
      <c r="BF741" s="97"/>
      <c r="BG741" s="177"/>
      <c r="BH741" s="177"/>
      <c r="BI741" s="177"/>
      <c r="BJ741" s="37"/>
      <c r="BK741" s="37"/>
      <c r="BL741" s="37"/>
      <c r="BM741" s="37"/>
      <c r="BN741" s="37"/>
      <c r="BO741" s="37"/>
      <c r="BP741" s="37"/>
      <c r="BQ741" s="37"/>
      <c r="BR741" s="4"/>
      <c r="BS741" s="4"/>
      <c r="BT741" s="4"/>
      <c r="BU741" s="4"/>
      <c r="BV741" s="37"/>
      <c r="BW741" s="4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5"/>
      <c r="CK741" s="2"/>
      <c r="CL741" s="2"/>
    </row>
    <row r="742" spans="1:90" ht="12.75" customHeight="1">
      <c r="A742" s="1"/>
      <c r="B742" s="1"/>
      <c r="C742" s="1"/>
      <c r="D742" s="2"/>
      <c r="E742" s="185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3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177"/>
      <c r="AF742" s="177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4"/>
      <c r="BA742" s="2"/>
      <c r="BB742" s="2"/>
      <c r="BC742" s="2"/>
      <c r="BD742" s="2"/>
      <c r="BE742" s="2"/>
      <c r="BF742" s="97"/>
      <c r="BG742" s="177"/>
      <c r="BH742" s="177"/>
      <c r="BI742" s="177"/>
      <c r="BJ742" s="37"/>
      <c r="BK742" s="37"/>
      <c r="BL742" s="37"/>
      <c r="BM742" s="37"/>
      <c r="BN742" s="37"/>
      <c r="BO742" s="37"/>
      <c r="BP742" s="37"/>
      <c r="BQ742" s="37"/>
      <c r="BR742" s="4"/>
      <c r="BS742" s="4"/>
      <c r="BT742" s="4"/>
      <c r="BU742" s="4"/>
      <c r="BV742" s="37"/>
      <c r="BW742" s="4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5"/>
      <c r="CK742" s="2"/>
      <c r="CL742" s="2"/>
    </row>
    <row r="743" spans="1:90" ht="12.75" customHeight="1">
      <c r="A743" s="1"/>
      <c r="B743" s="1"/>
      <c r="C743" s="1"/>
      <c r="D743" s="2"/>
      <c r="E743" s="185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3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177"/>
      <c r="AF743" s="177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4"/>
      <c r="BA743" s="2"/>
      <c r="BB743" s="2"/>
      <c r="BC743" s="2"/>
      <c r="BD743" s="2"/>
      <c r="BE743" s="2"/>
      <c r="BF743" s="97"/>
      <c r="BG743" s="177"/>
      <c r="BH743" s="177"/>
      <c r="BI743" s="177"/>
      <c r="BJ743" s="37"/>
      <c r="BK743" s="37"/>
      <c r="BL743" s="37"/>
      <c r="BM743" s="37"/>
      <c r="BN743" s="37"/>
      <c r="BO743" s="37"/>
      <c r="BP743" s="37"/>
      <c r="BQ743" s="37"/>
      <c r="BR743" s="4"/>
      <c r="BS743" s="4"/>
      <c r="BT743" s="4"/>
      <c r="BU743" s="4"/>
      <c r="BV743" s="37"/>
      <c r="BW743" s="4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5"/>
      <c r="CK743" s="2"/>
      <c r="CL743" s="2"/>
    </row>
    <row r="744" spans="1:90" ht="12.75" customHeight="1">
      <c r="A744" s="1"/>
      <c r="B744" s="1"/>
      <c r="C744" s="1"/>
      <c r="D744" s="2"/>
      <c r="E744" s="185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3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177"/>
      <c r="AF744" s="177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4"/>
      <c r="BA744" s="2"/>
      <c r="BB744" s="2"/>
      <c r="BC744" s="2"/>
      <c r="BD744" s="2"/>
      <c r="BE744" s="2"/>
      <c r="BF744" s="97"/>
      <c r="BG744" s="177"/>
      <c r="BH744" s="177"/>
      <c r="BI744" s="177"/>
      <c r="BJ744" s="37"/>
      <c r="BK744" s="37"/>
      <c r="BL744" s="37"/>
      <c r="BM744" s="37"/>
      <c r="BN744" s="37"/>
      <c r="BO744" s="37"/>
      <c r="BP744" s="37"/>
      <c r="BQ744" s="37"/>
      <c r="BR744" s="4"/>
      <c r="BS744" s="4"/>
      <c r="BT744" s="4"/>
      <c r="BU744" s="4"/>
      <c r="BV744" s="37"/>
      <c r="BW744" s="4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5"/>
      <c r="CK744" s="2"/>
      <c r="CL744" s="2"/>
    </row>
    <row r="745" spans="1:90" ht="12.75" customHeight="1">
      <c r="A745" s="1"/>
      <c r="B745" s="1"/>
      <c r="C745" s="1"/>
      <c r="D745" s="2"/>
      <c r="E745" s="185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3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177"/>
      <c r="AF745" s="177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4"/>
      <c r="BA745" s="2"/>
      <c r="BB745" s="2"/>
      <c r="BC745" s="2"/>
      <c r="BD745" s="2"/>
      <c r="BE745" s="2"/>
      <c r="BF745" s="97"/>
      <c r="BG745" s="177"/>
      <c r="BH745" s="177"/>
      <c r="BI745" s="177"/>
      <c r="BJ745" s="37"/>
      <c r="BK745" s="37"/>
      <c r="BL745" s="37"/>
      <c r="BM745" s="37"/>
      <c r="BN745" s="37"/>
      <c r="BO745" s="37"/>
      <c r="BP745" s="37"/>
      <c r="BQ745" s="37"/>
      <c r="BR745" s="4"/>
      <c r="BS745" s="4"/>
      <c r="BT745" s="4"/>
      <c r="BU745" s="4"/>
      <c r="BV745" s="37"/>
      <c r="BW745" s="4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5"/>
      <c r="CK745" s="2"/>
      <c r="CL745" s="2"/>
    </row>
    <row r="746" spans="1:90" ht="12.75" customHeight="1">
      <c r="A746" s="1"/>
      <c r="B746" s="1"/>
      <c r="C746" s="1"/>
      <c r="D746" s="2"/>
      <c r="E746" s="185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3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177"/>
      <c r="AF746" s="177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4"/>
      <c r="BA746" s="2"/>
      <c r="BB746" s="2"/>
      <c r="BC746" s="2"/>
      <c r="BD746" s="2"/>
      <c r="BE746" s="2"/>
      <c r="BF746" s="97"/>
      <c r="BG746" s="177"/>
      <c r="BH746" s="177"/>
      <c r="BI746" s="177"/>
      <c r="BJ746" s="37"/>
      <c r="BK746" s="37"/>
      <c r="BL746" s="37"/>
      <c r="BM746" s="37"/>
      <c r="BN746" s="37"/>
      <c r="BO746" s="37"/>
      <c r="BP746" s="37"/>
      <c r="BQ746" s="37"/>
      <c r="BR746" s="4"/>
      <c r="BS746" s="4"/>
      <c r="BT746" s="4"/>
      <c r="BU746" s="4"/>
      <c r="BV746" s="37"/>
      <c r="BW746" s="4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5"/>
      <c r="CK746" s="2"/>
      <c r="CL746" s="2"/>
    </row>
    <row r="747" spans="1:90" ht="12.75" customHeight="1">
      <c r="A747" s="1"/>
      <c r="B747" s="1"/>
      <c r="C747" s="1"/>
      <c r="D747" s="2"/>
      <c r="E747" s="185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3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177"/>
      <c r="AF747" s="177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4"/>
      <c r="BA747" s="2"/>
      <c r="BB747" s="2"/>
      <c r="BC747" s="2"/>
      <c r="BD747" s="2"/>
      <c r="BE747" s="2"/>
      <c r="BF747" s="97"/>
      <c r="BG747" s="177"/>
      <c r="BH747" s="177"/>
      <c r="BI747" s="177"/>
      <c r="BJ747" s="37"/>
      <c r="BK747" s="37"/>
      <c r="BL747" s="37"/>
      <c r="BM747" s="37"/>
      <c r="BN747" s="37"/>
      <c r="BO747" s="37"/>
      <c r="BP747" s="37"/>
      <c r="BQ747" s="37"/>
      <c r="BR747" s="4"/>
      <c r="BS747" s="4"/>
      <c r="BT747" s="4"/>
      <c r="BU747" s="4"/>
      <c r="BV747" s="37"/>
      <c r="BW747" s="4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5"/>
      <c r="CK747" s="2"/>
      <c r="CL747" s="2"/>
    </row>
    <row r="748" spans="1:90" ht="12.75" customHeight="1">
      <c r="A748" s="1"/>
      <c r="B748" s="1"/>
      <c r="C748" s="1"/>
      <c r="D748" s="2"/>
      <c r="E748" s="185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3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177"/>
      <c r="AF748" s="177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4"/>
      <c r="BA748" s="2"/>
      <c r="BB748" s="2"/>
      <c r="BC748" s="2"/>
      <c r="BD748" s="2"/>
      <c r="BE748" s="2"/>
      <c r="BF748" s="97"/>
      <c r="BG748" s="177"/>
      <c r="BH748" s="177"/>
      <c r="BI748" s="177"/>
      <c r="BJ748" s="37"/>
      <c r="BK748" s="37"/>
      <c r="BL748" s="37"/>
      <c r="BM748" s="37"/>
      <c r="BN748" s="37"/>
      <c r="BO748" s="37"/>
      <c r="BP748" s="37"/>
      <c r="BQ748" s="37"/>
      <c r="BR748" s="4"/>
      <c r="BS748" s="4"/>
      <c r="BT748" s="4"/>
      <c r="BU748" s="4"/>
      <c r="BV748" s="37"/>
      <c r="BW748" s="4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5"/>
      <c r="CK748" s="2"/>
      <c r="CL748" s="2"/>
    </row>
    <row r="749" spans="1:90" ht="12.75" customHeight="1">
      <c r="A749" s="1"/>
      <c r="B749" s="1"/>
      <c r="C749" s="1"/>
      <c r="D749" s="2"/>
      <c r="E749" s="185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3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177"/>
      <c r="AF749" s="177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4"/>
      <c r="BA749" s="2"/>
      <c r="BB749" s="2"/>
      <c r="BC749" s="2"/>
      <c r="BD749" s="2"/>
      <c r="BE749" s="2"/>
      <c r="BF749" s="97"/>
      <c r="BG749" s="177"/>
      <c r="BH749" s="177"/>
      <c r="BI749" s="177"/>
      <c r="BJ749" s="37"/>
      <c r="BK749" s="37"/>
      <c r="BL749" s="37"/>
      <c r="BM749" s="37"/>
      <c r="BN749" s="37"/>
      <c r="BO749" s="37"/>
      <c r="BP749" s="37"/>
      <c r="BQ749" s="37"/>
      <c r="BR749" s="4"/>
      <c r="BS749" s="4"/>
      <c r="BT749" s="4"/>
      <c r="BU749" s="4"/>
      <c r="BV749" s="37"/>
      <c r="BW749" s="4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5"/>
      <c r="CK749" s="2"/>
      <c r="CL749" s="2"/>
    </row>
    <row r="750" spans="1:90" ht="12.75" customHeight="1">
      <c r="A750" s="1"/>
      <c r="B750" s="1"/>
      <c r="C750" s="1"/>
      <c r="D750" s="2"/>
      <c r="E750" s="185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3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177"/>
      <c r="AF750" s="177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4"/>
      <c r="BA750" s="2"/>
      <c r="BB750" s="2"/>
      <c r="BC750" s="2"/>
      <c r="BD750" s="2"/>
      <c r="BE750" s="2"/>
      <c r="BF750" s="97"/>
      <c r="BG750" s="177"/>
      <c r="BH750" s="177"/>
      <c r="BI750" s="177"/>
      <c r="BJ750" s="37"/>
      <c r="BK750" s="37"/>
      <c r="BL750" s="37"/>
      <c r="BM750" s="37"/>
      <c r="BN750" s="37"/>
      <c r="BO750" s="37"/>
      <c r="BP750" s="37"/>
      <c r="BQ750" s="37"/>
      <c r="BR750" s="4"/>
      <c r="BS750" s="4"/>
      <c r="BT750" s="4"/>
      <c r="BU750" s="4"/>
      <c r="BV750" s="37"/>
      <c r="BW750" s="4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5"/>
      <c r="CK750" s="2"/>
      <c r="CL750" s="2"/>
    </row>
    <row r="751" spans="1:90" ht="12.75" customHeight="1">
      <c r="A751" s="1"/>
      <c r="B751" s="1"/>
      <c r="C751" s="1"/>
      <c r="D751" s="2"/>
      <c r="E751" s="185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3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177"/>
      <c r="AF751" s="177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4"/>
      <c r="BA751" s="2"/>
      <c r="BB751" s="2"/>
      <c r="BC751" s="2"/>
      <c r="BD751" s="2"/>
      <c r="BE751" s="2"/>
      <c r="BF751" s="97"/>
      <c r="BG751" s="177"/>
      <c r="BH751" s="177"/>
      <c r="BI751" s="177"/>
      <c r="BJ751" s="37"/>
      <c r="BK751" s="37"/>
      <c r="BL751" s="37"/>
      <c r="BM751" s="37"/>
      <c r="BN751" s="37"/>
      <c r="BO751" s="37"/>
      <c r="BP751" s="37"/>
      <c r="BQ751" s="37"/>
      <c r="BR751" s="4"/>
      <c r="BS751" s="4"/>
      <c r="BT751" s="4"/>
      <c r="BU751" s="4"/>
      <c r="BV751" s="37"/>
      <c r="BW751" s="4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5"/>
      <c r="CK751" s="2"/>
      <c r="CL751" s="2"/>
    </row>
    <row r="752" spans="1:90" ht="12.75" customHeight="1">
      <c r="A752" s="1"/>
      <c r="B752" s="1"/>
      <c r="C752" s="1"/>
      <c r="D752" s="2"/>
      <c r="E752" s="185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3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177"/>
      <c r="AF752" s="177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4"/>
      <c r="BA752" s="2"/>
      <c r="BB752" s="2"/>
      <c r="BC752" s="2"/>
      <c r="BD752" s="2"/>
      <c r="BE752" s="2"/>
      <c r="BF752" s="97"/>
      <c r="BG752" s="177"/>
      <c r="BH752" s="177"/>
      <c r="BI752" s="177"/>
      <c r="BJ752" s="37"/>
      <c r="BK752" s="37"/>
      <c r="BL752" s="37"/>
      <c r="BM752" s="37"/>
      <c r="BN752" s="37"/>
      <c r="BO752" s="37"/>
      <c r="BP752" s="37"/>
      <c r="BQ752" s="37"/>
      <c r="BR752" s="4"/>
      <c r="BS752" s="4"/>
      <c r="BT752" s="4"/>
      <c r="BU752" s="4"/>
      <c r="BV752" s="37"/>
      <c r="BW752" s="4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5"/>
      <c r="CK752" s="2"/>
      <c r="CL752" s="2"/>
    </row>
    <row r="753" spans="1:90" ht="12.75" customHeight="1">
      <c r="A753" s="1"/>
      <c r="B753" s="1"/>
      <c r="C753" s="1"/>
      <c r="D753" s="2"/>
      <c r="E753" s="185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3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177"/>
      <c r="AF753" s="177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4"/>
      <c r="BA753" s="2"/>
      <c r="BB753" s="2"/>
      <c r="BC753" s="2"/>
      <c r="BD753" s="2"/>
      <c r="BE753" s="2"/>
      <c r="BF753" s="97"/>
      <c r="BG753" s="177"/>
      <c r="BH753" s="177"/>
      <c r="BI753" s="177"/>
      <c r="BJ753" s="37"/>
      <c r="BK753" s="37"/>
      <c r="BL753" s="37"/>
      <c r="BM753" s="37"/>
      <c r="BN753" s="37"/>
      <c r="BO753" s="37"/>
      <c r="BP753" s="37"/>
      <c r="BQ753" s="37"/>
      <c r="BR753" s="4"/>
      <c r="BS753" s="4"/>
      <c r="BT753" s="4"/>
      <c r="BU753" s="4"/>
      <c r="BV753" s="37"/>
      <c r="BW753" s="4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5"/>
      <c r="CK753" s="2"/>
      <c r="CL753" s="2"/>
    </row>
    <row r="754" spans="1:90" ht="12.75" customHeight="1">
      <c r="A754" s="1"/>
      <c r="B754" s="1"/>
      <c r="C754" s="1"/>
      <c r="D754" s="2"/>
      <c r="E754" s="185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3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177"/>
      <c r="AF754" s="177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4"/>
      <c r="BA754" s="2"/>
      <c r="BB754" s="2"/>
      <c r="BC754" s="2"/>
      <c r="BD754" s="2"/>
      <c r="BE754" s="2"/>
      <c r="BF754" s="97"/>
      <c r="BG754" s="177"/>
      <c r="BH754" s="177"/>
      <c r="BI754" s="177"/>
      <c r="BJ754" s="37"/>
      <c r="BK754" s="37"/>
      <c r="BL754" s="37"/>
      <c r="BM754" s="37"/>
      <c r="BN754" s="37"/>
      <c r="BO754" s="37"/>
      <c r="BP754" s="37"/>
      <c r="BQ754" s="37"/>
      <c r="BR754" s="4"/>
      <c r="BS754" s="4"/>
      <c r="BT754" s="4"/>
      <c r="BU754" s="4"/>
      <c r="BV754" s="37"/>
      <c r="BW754" s="4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5"/>
      <c r="CK754" s="2"/>
      <c r="CL754" s="2"/>
    </row>
    <row r="755" spans="1:90" ht="12.75" customHeight="1">
      <c r="A755" s="1"/>
      <c r="B755" s="1"/>
      <c r="C755" s="1"/>
      <c r="D755" s="2"/>
      <c r="E755" s="185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3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177"/>
      <c r="AF755" s="177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4"/>
      <c r="BA755" s="2"/>
      <c r="BB755" s="2"/>
      <c r="BC755" s="2"/>
      <c r="BD755" s="2"/>
      <c r="BE755" s="2"/>
      <c r="BF755" s="97"/>
      <c r="BG755" s="177"/>
      <c r="BH755" s="177"/>
      <c r="BI755" s="177"/>
      <c r="BJ755" s="37"/>
      <c r="BK755" s="37"/>
      <c r="BL755" s="37"/>
      <c r="BM755" s="37"/>
      <c r="BN755" s="37"/>
      <c r="BO755" s="37"/>
      <c r="BP755" s="37"/>
      <c r="BQ755" s="37"/>
      <c r="BR755" s="4"/>
      <c r="BS755" s="4"/>
      <c r="BT755" s="4"/>
      <c r="BU755" s="4"/>
      <c r="BV755" s="37"/>
      <c r="BW755" s="4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5"/>
      <c r="CK755" s="2"/>
      <c r="CL755" s="2"/>
    </row>
    <row r="756" spans="1:90" ht="12.75" customHeight="1">
      <c r="A756" s="1"/>
      <c r="B756" s="1"/>
      <c r="C756" s="1"/>
      <c r="D756" s="2"/>
      <c r="E756" s="185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3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177"/>
      <c r="AF756" s="177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4"/>
      <c r="BA756" s="2"/>
      <c r="BB756" s="2"/>
      <c r="BC756" s="2"/>
      <c r="BD756" s="2"/>
      <c r="BE756" s="2"/>
      <c r="BF756" s="97"/>
      <c r="BG756" s="177"/>
      <c r="BH756" s="177"/>
      <c r="BI756" s="177"/>
      <c r="BJ756" s="37"/>
      <c r="BK756" s="37"/>
      <c r="BL756" s="37"/>
      <c r="BM756" s="37"/>
      <c r="BN756" s="37"/>
      <c r="BO756" s="37"/>
      <c r="BP756" s="37"/>
      <c r="BQ756" s="37"/>
      <c r="BR756" s="4"/>
      <c r="BS756" s="4"/>
      <c r="BT756" s="4"/>
      <c r="BU756" s="4"/>
      <c r="BV756" s="37"/>
      <c r="BW756" s="4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5"/>
      <c r="CK756" s="2"/>
      <c r="CL756" s="2"/>
    </row>
    <row r="757" spans="1:90" ht="12.75" customHeight="1">
      <c r="A757" s="1"/>
      <c r="B757" s="1"/>
      <c r="C757" s="1"/>
      <c r="D757" s="2"/>
      <c r="E757" s="185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3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177"/>
      <c r="AF757" s="177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4"/>
      <c r="BA757" s="2"/>
      <c r="BB757" s="2"/>
      <c r="BC757" s="2"/>
      <c r="BD757" s="2"/>
      <c r="BE757" s="2"/>
      <c r="BF757" s="97"/>
      <c r="BG757" s="177"/>
      <c r="BH757" s="177"/>
      <c r="BI757" s="177"/>
      <c r="BJ757" s="37"/>
      <c r="BK757" s="37"/>
      <c r="BL757" s="37"/>
      <c r="BM757" s="37"/>
      <c r="BN757" s="37"/>
      <c r="BO757" s="37"/>
      <c r="BP757" s="37"/>
      <c r="BQ757" s="37"/>
      <c r="BR757" s="4"/>
      <c r="BS757" s="4"/>
      <c r="BT757" s="4"/>
      <c r="BU757" s="4"/>
      <c r="BV757" s="37"/>
      <c r="BW757" s="4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5"/>
      <c r="CK757" s="2"/>
      <c r="CL757" s="2"/>
    </row>
    <row r="758" spans="1:90" ht="12.75" customHeight="1">
      <c r="A758" s="1"/>
      <c r="B758" s="1"/>
      <c r="C758" s="1"/>
      <c r="D758" s="2"/>
      <c r="E758" s="185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3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177"/>
      <c r="AF758" s="177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4"/>
      <c r="BA758" s="2"/>
      <c r="BB758" s="2"/>
      <c r="BC758" s="2"/>
      <c r="BD758" s="2"/>
      <c r="BE758" s="2"/>
      <c r="BF758" s="97"/>
      <c r="BG758" s="177"/>
      <c r="BH758" s="177"/>
      <c r="BI758" s="177"/>
      <c r="BJ758" s="37"/>
      <c r="BK758" s="37"/>
      <c r="BL758" s="37"/>
      <c r="BM758" s="37"/>
      <c r="BN758" s="37"/>
      <c r="BO758" s="37"/>
      <c r="BP758" s="37"/>
      <c r="BQ758" s="37"/>
      <c r="BR758" s="4"/>
      <c r="BS758" s="4"/>
      <c r="BT758" s="4"/>
      <c r="BU758" s="4"/>
      <c r="BV758" s="37"/>
      <c r="BW758" s="4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5"/>
      <c r="CK758" s="2"/>
      <c r="CL758" s="2"/>
    </row>
    <row r="759" spans="1:90" ht="12.75" customHeight="1">
      <c r="A759" s="1"/>
      <c r="B759" s="1"/>
      <c r="C759" s="1"/>
      <c r="D759" s="2"/>
      <c r="E759" s="185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3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177"/>
      <c r="AF759" s="177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4"/>
      <c r="BA759" s="2"/>
      <c r="BB759" s="2"/>
      <c r="BC759" s="2"/>
      <c r="BD759" s="2"/>
      <c r="BE759" s="2"/>
      <c r="BF759" s="97"/>
      <c r="BG759" s="177"/>
      <c r="BH759" s="177"/>
      <c r="BI759" s="177"/>
      <c r="BJ759" s="37"/>
      <c r="BK759" s="37"/>
      <c r="BL759" s="37"/>
      <c r="BM759" s="37"/>
      <c r="BN759" s="37"/>
      <c r="BO759" s="37"/>
      <c r="BP759" s="37"/>
      <c r="BQ759" s="37"/>
      <c r="BR759" s="4"/>
      <c r="BS759" s="4"/>
      <c r="BT759" s="4"/>
      <c r="BU759" s="4"/>
      <c r="BV759" s="37"/>
      <c r="BW759" s="4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5"/>
      <c r="CK759" s="2"/>
      <c r="CL759" s="2"/>
    </row>
    <row r="760" spans="1:90" ht="12.75" customHeight="1">
      <c r="A760" s="1"/>
      <c r="B760" s="1"/>
      <c r="C760" s="1"/>
      <c r="D760" s="2"/>
      <c r="E760" s="185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3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177"/>
      <c r="AF760" s="177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4"/>
      <c r="BA760" s="2"/>
      <c r="BB760" s="2"/>
      <c r="BC760" s="2"/>
      <c r="BD760" s="2"/>
      <c r="BE760" s="2"/>
      <c r="BF760" s="97"/>
      <c r="BG760" s="177"/>
      <c r="BH760" s="177"/>
      <c r="BI760" s="177"/>
      <c r="BJ760" s="37"/>
      <c r="BK760" s="37"/>
      <c r="BL760" s="37"/>
      <c r="BM760" s="37"/>
      <c r="BN760" s="37"/>
      <c r="BO760" s="37"/>
      <c r="BP760" s="37"/>
      <c r="BQ760" s="37"/>
      <c r="BR760" s="4"/>
      <c r="BS760" s="4"/>
      <c r="BT760" s="4"/>
      <c r="BU760" s="4"/>
      <c r="BV760" s="37"/>
      <c r="BW760" s="4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5"/>
      <c r="CK760" s="2"/>
      <c r="CL760" s="2"/>
    </row>
    <row r="761" spans="1:90" ht="12.75" customHeight="1">
      <c r="A761" s="1"/>
      <c r="B761" s="1"/>
      <c r="C761" s="1"/>
      <c r="D761" s="2"/>
      <c r="E761" s="185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3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177"/>
      <c r="AF761" s="177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4"/>
      <c r="BA761" s="2"/>
      <c r="BB761" s="2"/>
      <c r="BC761" s="2"/>
      <c r="BD761" s="2"/>
      <c r="BE761" s="2"/>
      <c r="BF761" s="97"/>
      <c r="BG761" s="177"/>
      <c r="BH761" s="177"/>
      <c r="BI761" s="177"/>
      <c r="BJ761" s="37"/>
      <c r="BK761" s="37"/>
      <c r="BL761" s="37"/>
      <c r="BM761" s="37"/>
      <c r="BN761" s="37"/>
      <c r="BO761" s="37"/>
      <c r="BP761" s="37"/>
      <c r="BQ761" s="37"/>
      <c r="BR761" s="4"/>
      <c r="BS761" s="4"/>
      <c r="BT761" s="4"/>
      <c r="BU761" s="4"/>
      <c r="BV761" s="37"/>
      <c r="BW761" s="4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5"/>
      <c r="CK761" s="2"/>
      <c r="CL761" s="2"/>
    </row>
    <row r="762" spans="1:90" ht="12.75" customHeight="1">
      <c r="A762" s="1"/>
      <c r="B762" s="1"/>
      <c r="C762" s="1"/>
      <c r="D762" s="2"/>
      <c r="E762" s="185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3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177"/>
      <c r="AF762" s="177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4"/>
      <c r="BA762" s="2"/>
      <c r="BB762" s="2"/>
      <c r="BC762" s="2"/>
      <c r="BD762" s="2"/>
      <c r="BE762" s="2"/>
      <c r="BF762" s="97"/>
      <c r="BG762" s="177"/>
      <c r="BH762" s="177"/>
      <c r="BI762" s="177"/>
      <c r="BJ762" s="37"/>
      <c r="BK762" s="37"/>
      <c r="BL762" s="37"/>
      <c r="BM762" s="37"/>
      <c r="BN762" s="37"/>
      <c r="BO762" s="37"/>
      <c r="BP762" s="37"/>
      <c r="BQ762" s="37"/>
      <c r="BR762" s="4"/>
      <c r="BS762" s="4"/>
      <c r="BT762" s="4"/>
      <c r="BU762" s="4"/>
      <c r="BV762" s="37"/>
      <c r="BW762" s="4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5"/>
      <c r="CK762" s="2"/>
      <c r="CL762" s="2"/>
    </row>
    <row r="763" spans="1:90" ht="12.75" customHeight="1">
      <c r="A763" s="1"/>
      <c r="B763" s="1"/>
      <c r="C763" s="1"/>
      <c r="D763" s="2"/>
      <c r="E763" s="185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3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177"/>
      <c r="AF763" s="177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4"/>
      <c r="BA763" s="2"/>
      <c r="BB763" s="2"/>
      <c r="BC763" s="2"/>
      <c r="BD763" s="2"/>
      <c r="BE763" s="2"/>
      <c r="BF763" s="97"/>
      <c r="BG763" s="177"/>
      <c r="BH763" s="177"/>
      <c r="BI763" s="177"/>
      <c r="BJ763" s="37"/>
      <c r="BK763" s="37"/>
      <c r="BL763" s="37"/>
      <c r="BM763" s="37"/>
      <c r="BN763" s="37"/>
      <c r="BO763" s="37"/>
      <c r="BP763" s="37"/>
      <c r="BQ763" s="37"/>
      <c r="BR763" s="4"/>
      <c r="BS763" s="4"/>
      <c r="BT763" s="4"/>
      <c r="BU763" s="4"/>
      <c r="BV763" s="37"/>
      <c r="BW763" s="4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5"/>
      <c r="CK763" s="2"/>
      <c r="CL763" s="2"/>
    </row>
    <row r="764" spans="1:90" ht="12.75" customHeight="1">
      <c r="A764" s="1"/>
      <c r="B764" s="1"/>
      <c r="C764" s="1"/>
      <c r="D764" s="2"/>
      <c r="E764" s="185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3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177"/>
      <c r="AF764" s="177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4"/>
      <c r="BA764" s="2"/>
      <c r="BB764" s="2"/>
      <c r="BC764" s="2"/>
      <c r="BD764" s="2"/>
      <c r="BE764" s="2"/>
      <c r="BF764" s="97"/>
      <c r="BG764" s="177"/>
      <c r="BH764" s="177"/>
      <c r="BI764" s="177"/>
      <c r="BJ764" s="37"/>
      <c r="BK764" s="37"/>
      <c r="BL764" s="37"/>
      <c r="BM764" s="37"/>
      <c r="BN764" s="37"/>
      <c r="BO764" s="37"/>
      <c r="BP764" s="37"/>
      <c r="BQ764" s="37"/>
      <c r="BR764" s="4"/>
      <c r="BS764" s="4"/>
      <c r="BT764" s="4"/>
      <c r="BU764" s="4"/>
      <c r="BV764" s="37"/>
      <c r="BW764" s="4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5"/>
      <c r="CK764" s="2"/>
      <c r="CL764" s="2"/>
    </row>
    <row r="765" spans="1:90" ht="12.75" customHeight="1">
      <c r="A765" s="1"/>
      <c r="B765" s="1"/>
      <c r="C765" s="1"/>
      <c r="D765" s="2"/>
      <c r="E765" s="185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3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177"/>
      <c r="AF765" s="177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4"/>
      <c r="BA765" s="2"/>
      <c r="BB765" s="2"/>
      <c r="BC765" s="2"/>
      <c r="BD765" s="2"/>
      <c r="BE765" s="2"/>
      <c r="BF765" s="97"/>
      <c r="BG765" s="177"/>
      <c r="BH765" s="177"/>
      <c r="BI765" s="177"/>
      <c r="BJ765" s="37"/>
      <c r="BK765" s="37"/>
      <c r="BL765" s="37"/>
      <c r="BM765" s="37"/>
      <c r="BN765" s="37"/>
      <c r="BO765" s="37"/>
      <c r="BP765" s="37"/>
      <c r="BQ765" s="37"/>
      <c r="BR765" s="4"/>
      <c r="BS765" s="4"/>
      <c r="BT765" s="4"/>
      <c r="BU765" s="4"/>
      <c r="BV765" s="37"/>
      <c r="BW765" s="4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5"/>
      <c r="CK765" s="2"/>
      <c r="CL765" s="2"/>
    </row>
    <row r="766" spans="1:90" ht="12.75" customHeight="1">
      <c r="A766" s="1"/>
      <c r="B766" s="1"/>
      <c r="C766" s="1"/>
      <c r="D766" s="2"/>
      <c r="E766" s="185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3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177"/>
      <c r="AF766" s="177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4"/>
      <c r="BA766" s="2"/>
      <c r="BB766" s="2"/>
      <c r="BC766" s="2"/>
      <c r="BD766" s="2"/>
      <c r="BE766" s="2"/>
      <c r="BF766" s="97"/>
      <c r="BG766" s="177"/>
      <c r="BH766" s="177"/>
      <c r="BI766" s="177"/>
      <c r="BJ766" s="37"/>
      <c r="BK766" s="37"/>
      <c r="BL766" s="37"/>
      <c r="BM766" s="37"/>
      <c r="BN766" s="37"/>
      <c r="BO766" s="37"/>
      <c r="BP766" s="37"/>
      <c r="BQ766" s="37"/>
      <c r="BR766" s="4"/>
      <c r="BS766" s="4"/>
      <c r="BT766" s="4"/>
      <c r="BU766" s="4"/>
      <c r="BV766" s="37"/>
      <c r="BW766" s="4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5"/>
      <c r="CK766" s="2"/>
      <c r="CL766" s="2"/>
    </row>
    <row r="767" spans="1:90" ht="12.75" customHeight="1">
      <c r="A767" s="1"/>
      <c r="B767" s="1"/>
      <c r="C767" s="1"/>
      <c r="D767" s="2"/>
      <c r="E767" s="185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3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177"/>
      <c r="AF767" s="177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4"/>
      <c r="BA767" s="2"/>
      <c r="BB767" s="2"/>
      <c r="BC767" s="2"/>
      <c r="BD767" s="2"/>
      <c r="BE767" s="2"/>
      <c r="BF767" s="97"/>
      <c r="BG767" s="177"/>
      <c r="BH767" s="177"/>
      <c r="BI767" s="177"/>
      <c r="BJ767" s="37"/>
      <c r="BK767" s="37"/>
      <c r="BL767" s="37"/>
      <c r="BM767" s="37"/>
      <c r="BN767" s="37"/>
      <c r="BO767" s="37"/>
      <c r="BP767" s="37"/>
      <c r="BQ767" s="37"/>
      <c r="BR767" s="4"/>
      <c r="BS767" s="4"/>
      <c r="BT767" s="4"/>
      <c r="BU767" s="4"/>
      <c r="BV767" s="37"/>
      <c r="BW767" s="4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5"/>
      <c r="CK767" s="2"/>
      <c r="CL767" s="2"/>
    </row>
    <row r="768" spans="1:90" ht="12.75" customHeight="1">
      <c r="A768" s="1"/>
      <c r="B768" s="1"/>
      <c r="C768" s="1"/>
      <c r="D768" s="2"/>
      <c r="E768" s="185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3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177"/>
      <c r="AF768" s="177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4"/>
      <c r="BA768" s="2"/>
      <c r="BB768" s="2"/>
      <c r="BC768" s="2"/>
      <c r="BD768" s="2"/>
      <c r="BE768" s="2"/>
      <c r="BF768" s="97"/>
      <c r="BG768" s="177"/>
      <c r="BH768" s="177"/>
      <c r="BI768" s="177"/>
      <c r="BJ768" s="37"/>
      <c r="BK768" s="37"/>
      <c r="BL768" s="37"/>
      <c r="BM768" s="37"/>
      <c r="BN768" s="37"/>
      <c r="BO768" s="37"/>
      <c r="BP768" s="37"/>
      <c r="BQ768" s="37"/>
      <c r="BR768" s="4"/>
      <c r="BS768" s="4"/>
      <c r="BT768" s="4"/>
      <c r="BU768" s="4"/>
      <c r="BV768" s="37"/>
      <c r="BW768" s="4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5"/>
      <c r="CK768" s="2"/>
      <c r="CL768" s="2"/>
    </row>
    <row r="769" spans="1:90" ht="12.75" customHeight="1">
      <c r="A769" s="1"/>
      <c r="B769" s="1"/>
      <c r="C769" s="1"/>
      <c r="D769" s="2"/>
      <c r="E769" s="185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3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177"/>
      <c r="AF769" s="177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4"/>
      <c r="BA769" s="2"/>
      <c r="BB769" s="2"/>
      <c r="BC769" s="2"/>
      <c r="BD769" s="2"/>
      <c r="BE769" s="2"/>
      <c r="BF769" s="97"/>
      <c r="BG769" s="177"/>
      <c r="BH769" s="177"/>
      <c r="BI769" s="177"/>
      <c r="BJ769" s="37"/>
      <c r="BK769" s="37"/>
      <c r="BL769" s="37"/>
      <c r="BM769" s="37"/>
      <c r="BN769" s="37"/>
      <c r="BO769" s="37"/>
      <c r="BP769" s="37"/>
      <c r="BQ769" s="37"/>
      <c r="BR769" s="4"/>
      <c r="BS769" s="4"/>
      <c r="BT769" s="4"/>
      <c r="BU769" s="4"/>
      <c r="BV769" s="37"/>
      <c r="BW769" s="4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5"/>
      <c r="CK769" s="2"/>
      <c r="CL769" s="2"/>
    </row>
    <row r="770" spans="1:90" ht="12.75" customHeight="1">
      <c r="A770" s="1"/>
      <c r="B770" s="1"/>
      <c r="C770" s="1"/>
      <c r="D770" s="2"/>
      <c r="E770" s="185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3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177"/>
      <c r="AF770" s="177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4"/>
      <c r="BA770" s="2"/>
      <c r="BB770" s="2"/>
      <c r="BC770" s="2"/>
      <c r="BD770" s="2"/>
      <c r="BE770" s="2"/>
      <c r="BF770" s="97"/>
      <c r="BG770" s="177"/>
      <c r="BH770" s="177"/>
      <c r="BI770" s="177"/>
      <c r="BJ770" s="37"/>
      <c r="BK770" s="37"/>
      <c r="BL770" s="37"/>
      <c r="BM770" s="37"/>
      <c r="BN770" s="37"/>
      <c r="BO770" s="37"/>
      <c r="BP770" s="37"/>
      <c r="BQ770" s="37"/>
      <c r="BR770" s="4"/>
      <c r="BS770" s="4"/>
      <c r="BT770" s="4"/>
      <c r="BU770" s="4"/>
      <c r="BV770" s="37"/>
      <c r="BW770" s="4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5"/>
      <c r="CK770" s="2"/>
      <c r="CL770" s="2"/>
    </row>
    <row r="771" spans="1:90" ht="12.75" customHeight="1">
      <c r="A771" s="1"/>
      <c r="B771" s="1"/>
      <c r="C771" s="1"/>
      <c r="D771" s="2"/>
      <c r="E771" s="185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3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177"/>
      <c r="AF771" s="177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4"/>
      <c r="BA771" s="2"/>
      <c r="BB771" s="2"/>
      <c r="BC771" s="2"/>
      <c r="BD771" s="2"/>
      <c r="BE771" s="2"/>
      <c r="BF771" s="97"/>
      <c r="BG771" s="177"/>
      <c r="BH771" s="177"/>
      <c r="BI771" s="177"/>
      <c r="BJ771" s="37"/>
      <c r="BK771" s="37"/>
      <c r="BL771" s="37"/>
      <c r="BM771" s="37"/>
      <c r="BN771" s="37"/>
      <c r="BO771" s="37"/>
      <c r="BP771" s="37"/>
      <c r="BQ771" s="37"/>
      <c r="BR771" s="4"/>
      <c r="BS771" s="4"/>
      <c r="BT771" s="4"/>
      <c r="BU771" s="4"/>
      <c r="BV771" s="37"/>
      <c r="BW771" s="4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5"/>
      <c r="CK771" s="2"/>
      <c r="CL771" s="2"/>
    </row>
    <row r="772" spans="1:90" ht="12.75" customHeight="1">
      <c r="A772" s="1"/>
      <c r="B772" s="1"/>
      <c r="C772" s="1"/>
      <c r="D772" s="2"/>
      <c r="E772" s="185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3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177"/>
      <c r="AF772" s="177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4"/>
      <c r="BA772" s="2"/>
      <c r="BB772" s="2"/>
      <c r="BC772" s="2"/>
      <c r="BD772" s="2"/>
      <c r="BE772" s="2"/>
      <c r="BF772" s="97"/>
      <c r="BG772" s="177"/>
      <c r="BH772" s="177"/>
      <c r="BI772" s="177"/>
      <c r="BJ772" s="37"/>
      <c r="BK772" s="37"/>
      <c r="BL772" s="37"/>
      <c r="BM772" s="37"/>
      <c r="BN772" s="37"/>
      <c r="BO772" s="37"/>
      <c r="BP772" s="37"/>
      <c r="BQ772" s="37"/>
      <c r="BR772" s="4"/>
      <c r="BS772" s="4"/>
      <c r="BT772" s="4"/>
      <c r="BU772" s="4"/>
      <c r="BV772" s="37"/>
      <c r="BW772" s="4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5"/>
      <c r="CK772" s="2"/>
      <c r="CL772" s="2"/>
    </row>
    <row r="773" spans="1:90" ht="12.75" customHeight="1">
      <c r="A773" s="1"/>
      <c r="B773" s="1"/>
      <c r="C773" s="1"/>
      <c r="D773" s="2"/>
      <c r="E773" s="185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3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177"/>
      <c r="AF773" s="177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4"/>
      <c r="BA773" s="2"/>
      <c r="BB773" s="2"/>
      <c r="BC773" s="2"/>
      <c r="BD773" s="2"/>
      <c r="BE773" s="2"/>
      <c r="BF773" s="97"/>
      <c r="BG773" s="177"/>
      <c r="BH773" s="177"/>
      <c r="BI773" s="177"/>
      <c r="BJ773" s="37"/>
      <c r="BK773" s="37"/>
      <c r="BL773" s="37"/>
      <c r="BM773" s="37"/>
      <c r="BN773" s="37"/>
      <c r="BO773" s="37"/>
      <c r="BP773" s="37"/>
      <c r="BQ773" s="37"/>
      <c r="BR773" s="4"/>
      <c r="BS773" s="4"/>
      <c r="BT773" s="4"/>
      <c r="BU773" s="4"/>
      <c r="BV773" s="37"/>
      <c r="BW773" s="4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5"/>
      <c r="CK773" s="2"/>
      <c r="CL773" s="2"/>
    </row>
    <row r="774" spans="1:90" ht="12.75" customHeight="1">
      <c r="A774" s="1"/>
      <c r="B774" s="1"/>
      <c r="C774" s="1"/>
      <c r="D774" s="2"/>
      <c r="E774" s="185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3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177"/>
      <c r="AF774" s="177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4"/>
      <c r="BA774" s="2"/>
      <c r="BB774" s="2"/>
      <c r="BC774" s="2"/>
      <c r="BD774" s="2"/>
      <c r="BE774" s="2"/>
      <c r="BF774" s="97"/>
      <c r="BG774" s="177"/>
      <c r="BH774" s="177"/>
      <c r="BI774" s="177"/>
      <c r="BJ774" s="37"/>
      <c r="BK774" s="37"/>
      <c r="BL774" s="37"/>
      <c r="BM774" s="37"/>
      <c r="BN774" s="37"/>
      <c r="BO774" s="37"/>
      <c r="BP774" s="37"/>
      <c r="BQ774" s="37"/>
      <c r="BR774" s="4"/>
      <c r="BS774" s="4"/>
      <c r="BT774" s="4"/>
      <c r="BU774" s="4"/>
      <c r="BV774" s="37"/>
      <c r="BW774" s="4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5"/>
      <c r="CK774" s="2"/>
      <c r="CL774" s="2"/>
    </row>
    <row r="775" spans="1:90" ht="12.75" customHeight="1">
      <c r="A775" s="1"/>
      <c r="B775" s="1"/>
      <c r="C775" s="1"/>
      <c r="D775" s="2"/>
      <c r="E775" s="185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3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177"/>
      <c r="AF775" s="177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4"/>
      <c r="BA775" s="2"/>
      <c r="BB775" s="2"/>
      <c r="BC775" s="2"/>
      <c r="BD775" s="2"/>
      <c r="BE775" s="2"/>
      <c r="BF775" s="97"/>
      <c r="BG775" s="177"/>
      <c r="BH775" s="177"/>
      <c r="BI775" s="177"/>
      <c r="BJ775" s="37"/>
      <c r="BK775" s="37"/>
      <c r="BL775" s="37"/>
      <c r="BM775" s="37"/>
      <c r="BN775" s="37"/>
      <c r="BO775" s="37"/>
      <c r="BP775" s="37"/>
      <c r="BQ775" s="37"/>
      <c r="BR775" s="4"/>
      <c r="BS775" s="4"/>
      <c r="BT775" s="4"/>
      <c r="BU775" s="4"/>
      <c r="BV775" s="37"/>
      <c r="BW775" s="4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5"/>
      <c r="CK775" s="2"/>
      <c r="CL775" s="2"/>
    </row>
    <row r="776" spans="1:90" ht="12.75" customHeight="1">
      <c r="A776" s="1"/>
      <c r="B776" s="1"/>
      <c r="C776" s="1"/>
      <c r="D776" s="2"/>
      <c r="E776" s="185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3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177"/>
      <c r="AF776" s="177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4"/>
      <c r="BA776" s="2"/>
      <c r="BB776" s="2"/>
      <c r="BC776" s="2"/>
      <c r="BD776" s="2"/>
      <c r="BE776" s="2"/>
      <c r="BF776" s="97"/>
      <c r="BG776" s="177"/>
      <c r="BH776" s="177"/>
      <c r="BI776" s="177"/>
      <c r="BJ776" s="37"/>
      <c r="BK776" s="37"/>
      <c r="BL776" s="37"/>
      <c r="BM776" s="37"/>
      <c r="BN776" s="37"/>
      <c r="BO776" s="37"/>
      <c r="BP776" s="37"/>
      <c r="BQ776" s="37"/>
      <c r="BR776" s="4"/>
      <c r="BS776" s="4"/>
      <c r="BT776" s="4"/>
      <c r="BU776" s="4"/>
      <c r="BV776" s="37"/>
      <c r="BW776" s="4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5"/>
      <c r="CK776" s="2"/>
      <c r="CL776" s="2"/>
    </row>
    <row r="777" spans="1:90" ht="12.75" customHeight="1">
      <c r="A777" s="1"/>
      <c r="B777" s="1"/>
      <c r="C777" s="1"/>
      <c r="D777" s="2"/>
      <c r="E777" s="185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3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177"/>
      <c r="AF777" s="177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4"/>
      <c r="BA777" s="2"/>
      <c r="BB777" s="2"/>
      <c r="BC777" s="2"/>
      <c r="BD777" s="2"/>
      <c r="BE777" s="2"/>
      <c r="BF777" s="97"/>
      <c r="BG777" s="177"/>
      <c r="BH777" s="177"/>
      <c r="BI777" s="177"/>
      <c r="BJ777" s="37"/>
      <c r="BK777" s="37"/>
      <c r="BL777" s="37"/>
      <c r="BM777" s="37"/>
      <c r="BN777" s="37"/>
      <c r="BO777" s="37"/>
      <c r="BP777" s="37"/>
      <c r="BQ777" s="37"/>
      <c r="BR777" s="4"/>
      <c r="BS777" s="4"/>
      <c r="BT777" s="4"/>
      <c r="BU777" s="4"/>
      <c r="BV777" s="37"/>
      <c r="BW777" s="4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5"/>
      <c r="CK777" s="2"/>
      <c r="CL777" s="2"/>
    </row>
    <row r="778" spans="1:90" ht="12.75" customHeight="1">
      <c r="A778" s="1"/>
      <c r="B778" s="1"/>
      <c r="C778" s="1"/>
      <c r="D778" s="2"/>
      <c r="E778" s="185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3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177"/>
      <c r="AF778" s="177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4"/>
      <c r="BA778" s="2"/>
      <c r="BB778" s="2"/>
      <c r="BC778" s="2"/>
      <c r="BD778" s="2"/>
      <c r="BE778" s="2"/>
      <c r="BF778" s="97"/>
      <c r="BG778" s="177"/>
      <c r="BH778" s="177"/>
      <c r="BI778" s="177"/>
      <c r="BJ778" s="37"/>
      <c r="BK778" s="37"/>
      <c r="BL778" s="37"/>
      <c r="BM778" s="37"/>
      <c r="BN778" s="37"/>
      <c r="BO778" s="37"/>
      <c r="BP778" s="37"/>
      <c r="BQ778" s="37"/>
      <c r="BR778" s="4"/>
      <c r="BS778" s="4"/>
      <c r="BT778" s="4"/>
      <c r="BU778" s="4"/>
      <c r="BV778" s="37"/>
      <c r="BW778" s="4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5"/>
      <c r="CK778" s="2"/>
      <c r="CL778" s="2"/>
    </row>
    <row r="779" spans="1:90" ht="12.75" customHeight="1">
      <c r="A779" s="1"/>
      <c r="B779" s="1"/>
      <c r="C779" s="1"/>
      <c r="D779" s="2"/>
      <c r="E779" s="185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3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177"/>
      <c r="AF779" s="177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4"/>
      <c r="BA779" s="2"/>
      <c r="BB779" s="2"/>
      <c r="BC779" s="2"/>
      <c r="BD779" s="2"/>
      <c r="BE779" s="2"/>
      <c r="BF779" s="97"/>
      <c r="BG779" s="177"/>
      <c r="BH779" s="177"/>
      <c r="BI779" s="177"/>
      <c r="BJ779" s="37"/>
      <c r="BK779" s="37"/>
      <c r="BL779" s="37"/>
      <c r="BM779" s="37"/>
      <c r="BN779" s="37"/>
      <c r="BO779" s="37"/>
      <c r="BP779" s="37"/>
      <c r="BQ779" s="37"/>
      <c r="BR779" s="4"/>
      <c r="BS779" s="4"/>
      <c r="BT779" s="4"/>
      <c r="BU779" s="4"/>
      <c r="BV779" s="37"/>
      <c r="BW779" s="4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5"/>
      <c r="CK779" s="2"/>
      <c r="CL779" s="2"/>
    </row>
    <row r="780" spans="1:90" ht="12.75" customHeight="1">
      <c r="A780" s="1"/>
      <c r="B780" s="1"/>
      <c r="C780" s="1"/>
      <c r="D780" s="2"/>
      <c r="E780" s="185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3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177"/>
      <c r="AF780" s="177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4"/>
      <c r="BA780" s="2"/>
      <c r="BB780" s="2"/>
      <c r="BC780" s="2"/>
      <c r="BD780" s="2"/>
      <c r="BE780" s="2"/>
      <c r="BF780" s="97"/>
      <c r="BG780" s="177"/>
      <c r="BH780" s="177"/>
      <c r="BI780" s="177"/>
      <c r="BJ780" s="37"/>
      <c r="BK780" s="37"/>
      <c r="BL780" s="37"/>
      <c r="BM780" s="37"/>
      <c r="BN780" s="37"/>
      <c r="BO780" s="37"/>
      <c r="BP780" s="37"/>
      <c r="BQ780" s="37"/>
      <c r="BR780" s="4"/>
      <c r="BS780" s="4"/>
      <c r="BT780" s="4"/>
      <c r="BU780" s="4"/>
      <c r="BV780" s="37"/>
      <c r="BW780" s="4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5"/>
      <c r="CK780" s="2"/>
      <c r="CL780" s="2"/>
    </row>
    <row r="781" spans="1:90" ht="12.75" customHeight="1">
      <c r="A781" s="1"/>
      <c r="B781" s="1"/>
      <c r="C781" s="1"/>
      <c r="D781" s="2"/>
      <c r="E781" s="185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3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177"/>
      <c r="AF781" s="177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4"/>
      <c r="BA781" s="2"/>
      <c r="BB781" s="2"/>
      <c r="BC781" s="2"/>
      <c r="BD781" s="2"/>
      <c r="BE781" s="2"/>
      <c r="BF781" s="97"/>
      <c r="BG781" s="177"/>
      <c r="BH781" s="177"/>
      <c r="BI781" s="177"/>
      <c r="BJ781" s="37"/>
      <c r="BK781" s="37"/>
      <c r="BL781" s="37"/>
      <c r="BM781" s="37"/>
      <c r="BN781" s="37"/>
      <c r="BO781" s="37"/>
      <c r="BP781" s="37"/>
      <c r="BQ781" s="37"/>
      <c r="BR781" s="4"/>
      <c r="BS781" s="4"/>
      <c r="BT781" s="4"/>
      <c r="BU781" s="4"/>
      <c r="BV781" s="37"/>
      <c r="BW781" s="4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5"/>
      <c r="CK781" s="2"/>
      <c r="CL781" s="2"/>
    </row>
    <row r="782" spans="1:90" ht="12.75" customHeight="1">
      <c r="A782" s="1"/>
      <c r="B782" s="1"/>
      <c r="C782" s="1"/>
      <c r="D782" s="2"/>
      <c r="E782" s="185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3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177"/>
      <c r="AF782" s="177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4"/>
      <c r="BA782" s="2"/>
      <c r="BB782" s="2"/>
      <c r="BC782" s="2"/>
      <c r="BD782" s="2"/>
      <c r="BE782" s="2"/>
      <c r="BF782" s="97"/>
      <c r="BG782" s="177"/>
      <c r="BH782" s="177"/>
      <c r="BI782" s="177"/>
      <c r="BJ782" s="37"/>
      <c r="BK782" s="37"/>
      <c r="BL782" s="37"/>
      <c r="BM782" s="37"/>
      <c r="BN782" s="37"/>
      <c r="BO782" s="37"/>
      <c r="BP782" s="37"/>
      <c r="BQ782" s="37"/>
      <c r="BR782" s="4"/>
      <c r="BS782" s="4"/>
      <c r="BT782" s="4"/>
      <c r="BU782" s="4"/>
      <c r="BV782" s="37"/>
      <c r="BW782" s="4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5"/>
      <c r="CK782" s="2"/>
      <c r="CL782" s="2"/>
    </row>
    <row r="783" spans="1:90" ht="12.75" customHeight="1">
      <c r="A783" s="1"/>
      <c r="B783" s="1"/>
      <c r="C783" s="1"/>
      <c r="D783" s="2"/>
      <c r="E783" s="185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3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177"/>
      <c r="AF783" s="177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4"/>
      <c r="BA783" s="2"/>
      <c r="BB783" s="2"/>
      <c r="BC783" s="2"/>
      <c r="BD783" s="2"/>
      <c r="BE783" s="2"/>
      <c r="BF783" s="97"/>
      <c r="BG783" s="177"/>
      <c r="BH783" s="177"/>
      <c r="BI783" s="177"/>
      <c r="BJ783" s="37"/>
      <c r="BK783" s="37"/>
      <c r="BL783" s="37"/>
      <c r="BM783" s="37"/>
      <c r="BN783" s="37"/>
      <c r="BO783" s="37"/>
      <c r="BP783" s="37"/>
      <c r="BQ783" s="37"/>
      <c r="BR783" s="4"/>
      <c r="BS783" s="4"/>
      <c r="BT783" s="4"/>
      <c r="BU783" s="4"/>
      <c r="BV783" s="37"/>
      <c r="BW783" s="4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5"/>
      <c r="CK783" s="2"/>
      <c r="CL783" s="2"/>
    </row>
    <row r="784" spans="1:90" ht="12.75" customHeight="1">
      <c r="A784" s="1"/>
      <c r="B784" s="1"/>
      <c r="C784" s="1"/>
      <c r="D784" s="2"/>
      <c r="E784" s="185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3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177"/>
      <c r="AF784" s="177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4"/>
      <c r="BA784" s="2"/>
      <c r="BB784" s="2"/>
      <c r="BC784" s="2"/>
      <c r="BD784" s="2"/>
      <c r="BE784" s="2"/>
      <c r="BF784" s="97"/>
      <c r="BG784" s="177"/>
      <c r="BH784" s="177"/>
      <c r="BI784" s="177"/>
      <c r="BJ784" s="37"/>
      <c r="BK784" s="37"/>
      <c r="BL784" s="37"/>
      <c r="BM784" s="37"/>
      <c r="BN784" s="37"/>
      <c r="BO784" s="37"/>
      <c r="BP784" s="37"/>
      <c r="BQ784" s="37"/>
      <c r="BR784" s="4"/>
      <c r="BS784" s="4"/>
      <c r="BT784" s="4"/>
      <c r="BU784" s="4"/>
      <c r="BV784" s="37"/>
      <c r="BW784" s="4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5"/>
      <c r="CK784" s="2"/>
      <c r="CL784" s="2"/>
    </row>
    <row r="785" spans="1:90" ht="12.75" customHeight="1">
      <c r="A785" s="1"/>
      <c r="B785" s="1"/>
      <c r="C785" s="1"/>
      <c r="D785" s="2"/>
      <c r="E785" s="185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3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177"/>
      <c r="AF785" s="177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4"/>
      <c r="BA785" s="2"/>
      <c r="BB785" s="2"/>
      <c r="BC785" s="2"/>
      <c r="BD785" s="2"/>
      <c r="BE785" s="2"/>
      <c r="BF785" s="97"/>
      <c r="BG785" s="177"/>
      <c r="BH785" s="177"/>
      <c r="BI785" s="177"/>
      <c r="BJ785" s="37"/>
      <c r="BK785" s="37"/>
      <c r="BL785" s="37"/>
      <c r="BM785" s="37"/>
      <c r="BN785" s="37"/>
      <c r="BO785" s="37"/>
      <c r="BP785" s="37"/>
      <c r="BQ785" s="37"/>
      <c r="BR785" s="4"/>
      <c r="BS785" s="4"/>
      <c r="BT785" s="4"/>
      <c r="BU785" s="4"/>
      <c r="BV785" s="37"/>
      <c r="BW785" s="4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5"/>
      <c r="CK785" s="2"/>
      <c r="CL785" s="2"/>
    </row>
    <row r="786" spans="1:90" ht="12.75" customHeight="1">
      <c r="A786" s="1"/>
      <c r="B786" s="1"/>
      <c r="C786" s="1"/>
      <c r="D786" s="2"/>
      <c r="E786" s="185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3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177"/>
      <c r="AF786" s="177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4"/>
      <c r="BA786" s="2"/>
      <c r="BB786" s="2"/>
      <c r="BC786" s="2"/>
      <c r="BD786" s="2"/>
      <c r="BE786" s="2"/>
      <c r="BF786" s="97"/>
      <c r="BG786" s="177"/>
      <c r="BH786" s="177"/>
      <c r="BI786" s="177"/>
      <c r="BJ786" s="37"/>
      <c r="BK786" s="37"/>
      <c r="BL786" s="37"/>
      <c r="BM786" s="37"/>
      <c r="BN786" s="37"/>
      <c r="BO786" s="37"/>
      <c r="BP786" s="37"/>
      <c r="BQ786" s="37"/>
      <c r="BR786" s="4"/>
      <c r="BS786" s="4"/>
      <c r="BT786" s="4"/>
      <c r="BU786" s="4"/>
      <c r="BV786" s="37"/>
      <c r="BW786" s="4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5"/>
      <c r="CK786" s="2"/>
      <c r="CL786" s="2"/>
    </row>
    <row r="787" spans="1:90" ht="12.75" customHeight="1">
      <c r="A787" s="1"/>
      <c r="B787" s="1"/>
      <c r="C787" s="1"/>
      <c r="D787" s="2"/>
      <c r="E787" s="185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3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177"/>
      <c r="AF787" s="177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4"/>
      <c r="BA787" s="2"/>
      <c r="BB787" s="2"/>
      <c r="BC787" s="2"/>
      <c r="BD787" s="2"/>
      <c r="BE787" s="2"/>
      <c r="BF787" s="97"/>
      <c r="BG787" s="177"/>
      <c r="BH787" s="177"/>
      <c r="BI787" s="177"/>
      <c r="BJ787" s="37"/>
      <c r="BK787" s="37"/>
      <c r="BL787" s="37"/>
      <c r="BM787" s="37"/>
      <c r="BN787" s="37"/>
      <c r="BO787" s="37"/>
      <c r="BP787" s="37"/>
      <c r="BQ787" s="37"/>
      <c r="BR787" s="4"/>
      <c r="BS787" s="4"/>
      <c r="BT787" s="4"/>
      <c r="BU787" s="4"/>
      <c r="BV787" s="37"/>
      <c r="BW787" s="4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5"/>
      <c r="CK787" s="2"/>
      <c r="CL787" s="2"/>
    </row>
    <row r="788" spans="1:90" ht="12.75" customHeight="1">
      <c r="A788" s="1"/>
      <c r="B788" s="1"/>
      <c r="C788" s="1"/>
      <c r="D788" s="2"/>
      <c r="E788" s="185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3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177"/>
      <c r="AF788" s="177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4"/>
      <c r="BA788" s="2"/>
      <c r="BB788" s="2"/>
      <c r="BC788" s="2"/>
      <c r="BD788" s="2"/>
      <c r="BE788" s="2"/>
      <c r="BF788" s="97"/>
      <c r="BG788" s="177"/>
      <c r="BH788" s="177"/>
      <c r="BI788" s="177"/>
      <c r="BJ788" s="37"/>
      <c r="BK788" s="37"/>
      <c r="BL788" s="37"/>
      <c r="BM788" s="37"/>
      <c r="BN788" s="37"/>
      <c r="BO788" s="37"/>
      <c r="BP788" s="37"/>
      <c r="BQ788" s="37"/>
      <c r="BR788" s="4"/>
      <c r="BS788" s="4"/>
      <c r="BT788" s="4"/>
      <c r="BU788" s="4"/>
      <c r="BV788" s="37"/>
      <c r="BW788" s="4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5"/>
      <c r="CK788" s="2"/>
      <c r="CL788" s="2"/>
    </row>
    <row r="789" spans="1:90" ht="12.75" customHeight="1">
      <c r="A789" s="1"/>
      <c r="B789" s="1"/>
      <c r="C789" s="1"/>
      <c r="D789" s="2"/>
      <c r="E789" s="185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3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177"/>
      <c r="AF789" s="177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4"/>
      <c r="BA789" s="2"/>
      <c r="BB789" s="2"/>
      <c r="BC789" s="2"/>
      <c r="BD789" s="2"/>
      <c r="BE789" s="2"/>
      <c r="BF789" s="97"/>
      <c r="BG789" s="177"/>
      <c r="BH789" s="177"/>
      <c r="BI789" s="177"/>
      <c r="BJ789" s="37"/>
      <c r="BK789" s="37"/>
      <c r="BL789" s="37"/>
      <c r="BM789" s="37"/>
      <c r="BN789" s="37"/>
      <c r="BO789" s="37"/>
      <c r="BP789" s="37"/>
      <c r="BQ789" s="37"/>
      <c r="BR789" s="4"/>
      <c r="BS789" s="4"/>
      <c r="BT789" s="4"/>
      <c r="BU789" s="4"/>
      <c r="BV789" s="37"/>
      <c r="BW789" s="4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5"/>
      <c r="CK789" s="2"/>
      <c r="CL789" s="2"/>
    </row>
    <row r="790" spans="1:90" ht="12.75" customHeight="1">
      <c r="A790" s="1"/>
      <c r="B790" s="1"/>
      <c r="C790" s="1"/>
      <c r="D790" s="2"/>
      <c r="E790" s="185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3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177"/>
      <c r="AF790" s="177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4"/>
      <c r="BA790" s="2"/>
      <c r="BB790" s="2"/>
      <c r="BC790" s="2"/>
      <c r="BD790" s="2"/>
      <c r="BE790" s="2"/>
      <c r="BF790" s="97"/>
      <c r="BG790" s="177"/>
      <c r="BH790" s="177"/>
      <c r="BI790" s="177"/>
      <c r="BJ790" s="37"/>
      <c r="BK790" s="37"/>
      <c r="BL790" s="37"/>
      <c r="BM790" s="37"/>
      <c r="BN790" s="37"/>
      <c r="BO790" s="37"/>
      <c r="BP790" s="37"/>
      <c r="BQ790" s="37"/>
      <c r="BR790" s="4"/>
      <c r="BS790" s="4"/>
      <c r="BT790" s="4"/>
      <c r="BU790" s="4"/>
      <c r="BV790" s="37"/>
      <c r="BW790" s="4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5"/>
      <c r="CK790" s="2"/>
      <c r="CL790" s="2"/>
    </row>
    <row r="791" spans="1:90" ht="12.75" customHeight="1">
      <c r="A791" s="1"/>
      <c r="B791" s="1"/>
      <c r="C791" s="1"/>
      <c r="D791" s="2"/>
      <c r="E791" s="185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3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177"/>
      <c r="AF791" s="177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4"/>
      <c r="BA791" s="2"/>
      <c r="BB791" s="2"/>
      <c r="BC791" s="2"/>
      <c r="BD791" s="2"/>
      <c r="BE791" s="2"/>
      <c r="BF791" s="97"/>
      <c r="BG791" s="177"/>
      <c r="BH791" s="177"/>
      <c r="BI791" s="177"/>
      <c r="BJ791" s="37"/>
      <c r="BK791" s="37"/>
      <c r="BL791" s="37"/>
      <c r="BM791" s="37"/>
      <c r="BN791" s="37"/>
      <c r="BO791" s="37"/>
      <c r="BP791" s="37"/>
      <c r="BQ791" s="37"/>
      <c r="BR791" s="4"/>
      <c r="BS791" s="4"/>
      <c r="BT791" s="4"/>
      <c r="BU791" s="4"/>
      <c r="BV791" s="37"/>
      <c r="BW791" s="4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5"/>
      <c r="CK791" s="2"/>
      <c r="CL791" s="2"/>
    </row>
    <row r="792" spans="1:90" ht="12.75" customHeight="1">
      <c r="A792" s="1"/>
      <c r="B792" s="1"/>
      <c r="C792" s="1"/>
      <c r="D792" s="2"/>
      <c r="E792" s="185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3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177"/>
      <c r="AF792" s="177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4"/>
      <c r="BA792" s="2"/>
      <c r="BB792" s="2"/>
      <c r="BC792" s="2"/>
      <c r="BD792" s="2"/>
      <c r="BE792" s="2"/>
      <c r="BF792" s="97"/>
      <c r="BG792" s="177"/>
      <c r="BH792" s="177"/>
      <c r="BI792" s="177"/>
      <c r="BJ792" s="37"/>
      <c r="BK792" s="37"/>
      <c r="BL792" s="37"/>
      <c r="BM792" s="37"/>
      <c r="BN792" s="37"/>
      <c r="BO792" s="37"/>
      <c r="BP792" s="37"/>
      <c r="BQ792" s="37"/>
      <c r="BR792" s="4"/>
      <c r="BS792" s="4"/>
      <c r="BT792" s="4"/>
      <c r="BU792" s="4"/>
      <c r="BV792" s="37"/>
      <c r="BW792" s="4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5"/>
      <c r="CK792" s="2"/>
      <c r="CL792" s="2"/>
    </row>
    <row r="793" spans="1:90" ht="12.75" customHeight="1">
      <c r="A793" s="1"/>
      <c r="B793" s="1"/>
      <c r="C793" s="1"/>
      <c r="D793" s="2"/>
      <c r="E793" s="185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3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177"/>
      <c r="AF793" s="177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4"/>
      <c r="BA793" s="2"/>
      <c r="BB793" s="2"/>
      <c r="BC793" s="2"/>
      <c r="BD793" s="2"/>
      <c r="BE793" s="2"/>
      <c r="BF793" s="97"/>
      <c r="BG793" s="177"/>
      <c r="BH793" s="177"/>
      <c r="BI793" s="177"/>
      <c r="BJ793" s="37"/>
      <c r="BK793" s="37"/>
      <c r="BL793" s="37"/>
      <c r="BM793" s="37"/>
      <c r="BN793" s="37"/>
      <c r="BO793" s="37"/>
      <c r="BP793" s="37"/>
      <c r="BQ793" s="37"/>
      <c r="BR793" s="4"/>
      <c r="BS793" s="4"/>
      <c r="BT793" s="4"/>
      <c r="BU793" s="4"/>
      <c r="BV793" s="37"/>
      <c r="BW793" s="4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5"/>
      <c r="CK793" s="2"/>
      <c r="CL793" s="2"/>
    </row>
    <row r="794" spans="1:90" ht="12.75" customHeight="1">
      <c r="A794" s="1"/>
      <c r="B794" s="1"/>
      <c r="C794" s="1"/>
      <c r="D794" s="2"/>
      <c r="E794" s="185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3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177"/>
      <c r="AF794" s="177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4"/>
      <c r="BA794" s="2"/>
      <c r="BB794" s="2"/>
      <c r="BC794" s="2"/>
      <c r="BD794" s="2"/>
      <c r="BE794" s="2"/>
      <c r="BF794" s="97"/>
      <c r="BG794" s="177"/>
      <c r="BH794" s="177"/>
      <c r="BI794" s="177"/>
      <c r="BJ794" s="37"/>
      <c r="BK794" s="37"/>
      <c r="BL794" s="37"/>
      <c r="BM794" s="37"/>
      <c r="BN794" s="37"/>
      <c r="BO794" s="37"/>
      <c r="BP794" s="37"/>
      <c r="BQ794" s="37"/>
      <c r="BR794" s="4"/>
      <c r="BS794" s="4"/>
      <c r="BT794" s="4"/>
      <c r="BU794" s="4"/>
      <c r="BV794" s="37"/>
      <c r="BW794" s="4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5"/>
      <c r="CK794" s="2"/>
      <c r="CL794" s="2"/>
    </row>
    <row r="795" spans="1:90" ht="12.75" customHeight="1">
      <c r="A795" s="1"/>
      <c r="B795" s="1"/>
      <c r="C795" s="1"/>
      <c r="D795" s="2"/>
      <c r="E795" s="185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3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177"/>
      <c r="AF795" s="177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4"/>
      <c r="BA795" s="2"/>
      <c r="BB795" s="2"/>
      <c r="BC795" s="2"/>
      <c r="BD795" s="2"/>
      <c r="BE795" s="2"/>
      <c r="BF795" s="97"/>
      <c r="BG795" s="177"/>
      <c r="BH795" s="177"/>
      <c r="BI795" s="177"/>
      <c r="BJ795" s="37"/>
      <c r="BK795" s="37"/>
      <c r="BL795" s="37"/>
      <c r="BM795" s="37"/>
      <c r="BN795" s="37"/>
      <c r="BO795" s="37"/>
      <c r="BP795" s="37"/>
      <c r="BQ795" s="37"/>
      <c r="BR795" s="4"/>
      <c r="BS795" s="4"/>
      <c r="BT795" s="4"/>
      <c r="BU795" s="4"/>
      <c r="BV795" s="37"/>
      <c r="BW795" s="4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5"/>
      <c r="CK795" s="2"/>
      <c r="CL795" s="2"/>
    </row>
    <row r="796" spans="1:90" ht="12.75" customHeight="1">
      <c r="A796" s="1"/>
      <c r="B796" s="1"/>
      <c r="C796" s="1"/>
      <c r="D796" s="2"/>
      <c r="E796" s="185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3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177"/>
      <c r="AF796" s="177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4"/>
      <c r="BA796" s="2"/>
      <c r="BB796" s="2"/>
      <c r="BC796" s="2"/>
      <c r="BD796" s="2"/>
      <c r="BE796" s="2"/>
      <c r="BF796" s="97"/>
      <c r="BG796" s="177"/>
      <c r="BH796" s="177"/>
      <c r="BI796" s="177"/>
      <c r="BJ796" s="37"/>
      <c r="BK796" s="37"/>
      <c r="BL796" s="37"/>
      <c r="BM796" s="37"/>
      <c r="BN796" s="37"/>
      <c r="BO796" s="37"/>
      <c r="BP796" s="37"/>
      <c r="BQ796" s="37"/>
      <c r="BR796" s="4"/>
      <c r="BS796" s="4"/>
      <c r="BT796" s="4"/>
      <c r="BU796" s="4"/>
      <c r="BV796" s="37"/>
      <c r="BW796" s="4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5"/>
      <c r="CK796" s="2"/>
      <c r="CL796" s="2"/>
    </row>
    <row r="797" spans="1:90" ht="12.75" customHeight="1">
      <c r="A797" s="1"/>
      <c r="B797" s="1"/>
      <c r="C797" s="1"/>
      <c r="D797" s="2"/>
      <c r="E797" s="185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3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177"/>
      <c r="AF797" s="177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4"/>
      <c r="BA797" s="2"/>
      <c r="BB797" s="2"/>
      <c r="BC797" s="2"/>
      <c r="BD797" s="2"/>
      <c r="BE797" s="2"/>
      <c r="BF797" s="97"/>
      <c r="BG797" s="177"/>
      <c r="BH797" s="177"/>
      <c r="BI797" s="177"/>
      <c r="BJ797" s="37"/>
      <c r="BK797" s="37"/>
      <c r="BL797" s="37"/>
      <c r="BM797" s="37"/>
      <c r="BN797" s="37"/>
      <c r="BO797" s="37"/>
      <c r="BP797" s="37"/>
      <c r="BQ797" s="37"/>
      <c r="BR797" s="4"/>
      <c r="BS797" s="4"/>
      <c r="BT797" s="4"/>
      <c r="BU797" s="4"/>
      <c r="BV797" s="37"/>
      <c r="BW797" s="4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5"/>
      <c r="CK797" s="2"/>
      <c r="CL797" s="2"/>
    </row>
    <row r="798" spans="1:90" ht="12.75" customHeight="1">
      <c r="A798" s="1"/>
      <c r="B798" s="1"/>
      <c r="C798" s="1"/>
      <c r="D798" s="2"/>
      <c r="E798" s="185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3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177"/>
      <c r="AF798" s="177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4"/>
      <c r="BA798" s="2"/>
      <c r="BB798" s="2"/>
      <c r="BC798" s="2"/>
      <c r="BD798" s="2"/>
      <c r="BE798" s="2"/>
      <c r="BF798" s="97"/>
      <c r="BG798" s="177"/>
      <c r="BH798" s="177"/>
      <c r="BI798" s="177"/>
      <c r="BJ798" s="37"/>
      <c r="BK798" s="37"/>
      <c r="BL798" s="37"/>
      <c r="BM798" s="37"/>
      <c r="BN798" s="37"/>
      <c r="BO798" s="37"/>
      <c r="BP798" s="37"/>
      <c r="BQ798" s="37"/>
      <c r="BR798" s="4"/>
      <c r="BS798" s="4"/>
      <c r="BT798" s="4"/>
      <c r="BU798" s="4"/>
      <c r="BV798" s="37"/>
      <c r="BW798" s="4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5"/>
      <c r="CK798" s="2"/>
      <c r="CL798" s="2"/>
    </row>
    <row r="799" spans="1:90" ht="12.75" customHeight="1">
      <c r="A799" s="1"/>
      <c r="B799" s="1"/>
      <c r="C799" s="1"/>
      <c r="D799" s="2"/>
      <c r="E799" s="185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3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177"/>
      <c r="AF799" s="177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4"/>
      <c r="BA799" s="2"/>
      <c r="BB799" s="2"/>
      <c r="BC799" s="2"/>
      <c r="BD799" s="2"/>
      <c r="BE799" s="2"/>
      <c r="BF799" s="97"/>
      <c r="BG799" s="177"/>
      <c r="BH799" s="177"/>
      <c r="BI799" s="177"/>
      <c r="BJ799" s="37"/>
      <c r="BK799" s="37"/>
      <c r="BL799" s="37"/>
      <c r="BM799" s="37"/>
      <c r="BN799" s="37"/>
      <c r="BO799" s="37"/>
      <c r="BP799" s="37"/>
      <c r="BQ799" s="37"/>
      <c r="BR799" s="4"/>
      <c r="BS799" s="4"/>
      <c r="BT799" s="4"/>
      <c r="BU799" s="4"/>
      <c r="BV799" s="37"/>
      <c r="BW799" s="4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5"/>
      <c r="CK799" s="2"/>
      <c r="CL799" s="2"/>
    </row>
    <row r="800" spans="1:90" ht="12.75" customHeight="1">
      <c r="A800" s="1"/>
      <c r="B800" s="1"/>
      <c r="C800" s="1"/>
      <c r="D800" s="2"/>
      <c r="E800" s="185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3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177"/>
      <c r="AF800" s="177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4"/>
      <c r="BA800" s="2"/>
      <c r="BB800" s="2"/>
      <c r="BC800" s="2"/>
      <c r="BD800" s="2"/>
      <c r="BE800" s="2"/>
      <c r="BF800" s="97"/>
      <c r="BG800" s="177"/>
      <c r="BH800" s="177"/>
      <c r="BI800" s="177"/>
      <c r="BJ800" s="37"/>
      <c r="BK800" s="37"/>
      <c r="BL800" s="37"/>
      <c r="BM800" s="37"/>
      <c r="BN800" s="37"/>
      <c r="BO800" s="37"/>
      <c r="BP800" s="37"/>
      <c r="BQ800" s="37"/>
      <c r="BR800" s="4"/>
      <c r="BS800" s="4"/>
      <c r="BT800" s="4"/>
      <c r="BU800" s="4"/>
      <c r="BV800" s="37"/>
      <c r="BW800" s="4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5"/>
      <c r="CK800" s="2"/>
      <c r="CL800" s="2"/>
    </row>
    <row r="801" spans="1:90" ht="12.75" customHeight="1">
      <c r="A801" s="1"/>
      <c r="B801" s="1"/>
      <c r="C801" s="1"/>
      <c r="D801" s="2"/>
      <c r="E801" s="185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3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177"/>
      <c r="AF801" s="177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4"/>
      <c r="BA801" s="2"/>
      <c r="BB801" s="2"/>
      <c r="BC801" s="2"/>
      <c r="BD801" s="2"/>
      <c r="BE801" s="2"/>
      <c r="BF801" s="97"/>
      <c r="BG801" s="177"/>
      <c r="BH801" s="177"/>
      <c r="BI801" s="177"/>
      <c r="BJ801" s="37"/>
      <c r="BK801" s="37"/>
      <c r="BL801" s="37"/>
      <c r="BM801" s="37"/>
      <c r="BN801" s="37"/>
      <c r="BO801" s="37"/>
      <c r="BP801" s="37"/>
      <c r="BQ801" s="37"/>
      <c r="BR801" s="4"/>
      <c r="BS801" s="4"/>
      <c r="BT801" s="4"/>
      <c r="BU801" s="4"/>
      <c r="BV801" s="37"/>
      <c r="BW801" s="4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5"/>
      <c r="CK801" s="2"/>
      <c r="CL801" s="2"/>
    </row>
    <row r="802" spans="1:90" ht="12.75" customHeight="1">
      <c r="A802" s="1"/>
      <c r="B802" s="1"/>
      <c r="C802" s="1"/>
      <c r="D802" s="2"/>
      <c r="E802" s="185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3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177"/>
      <c r="AF802" s="177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4"/>
      <c r="BA802" s="2"/>
      <c r="BB802" s="2"/>
      <c r="BC802" s="2"/>
      <c r="BD802" s="2"/>
      <c r="BE802" s="2"/>
      <c r="BF802" s="97"/>
      <c r="BG802" s="177"/>
      <c r="BH802" s="177"/>
      <c r="BI802" s="177"/>
      <c r="BJ802" s="37"/>
      <c r="BK802" s="37"/>
      <c r="BL802" s="37"/>
      <c r="BM802" s="37"/>
      <c r="BN802" s="37"/>
      <c r="BO802" s="37"/>
      <c r="BP802" s="37"/>
      <c r="BQ802" s="37"/>
      <c r="BR802" s="4"/>
      <c r="BS802" s="4"/>
      <c r="BT802" s="4"/>
      <c r="BU802" s="4"/>
      <c r="BV802" s="37"/>
      <c r="BW802" s="4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5"/>
      <c r="CK802" s="2"/>
      <c r="CL802" s="2"/>
    </row>
    <row r="803" spans="1:90" ht="12.75" customHeight="1">
      <c r="A803" s="1"/>
      <c r="B803" s="1"/>
      <c r="C803" s="1"/>
      <c r="D803" s="2"/>
      <c r="E803" s="185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3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177"/>
      <c r="AF803" s="177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4"/>
      <c r="BA803" s="2"/>
      <c r="BB803" s="2"/>
      <c r="BC803" s="2"/>
      <c r="BD803" s="2"/>
      <c r="BE803" s="2"/>
      <c r="BF803" s="97"/>
      <c r="BG803" s="177"/>
      <c r="BH803" s="177"/>
      <c r="BI803" s="177"/>
      <c r="BJ803" s="37"/>
      <c r="BK803" s="37"/>
      <c r="BL803" s="37"/>
      <c r="BM803" s="37"/>
      <c r="BN803" s="37"/>
      <c r="BO803" s="37"/>
      <c r="BP803" s="37"/>
      <c r="BQ803" s="37"/>
      <c r="BR803" s="4"/>
      <c r="BS803" s="4"/>
      <c r="BT803" s="4"/>
      <c r="BU803" s="4"/>
      <c r="BV803" s="37"/>
      <c r="BW803" s="4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5"/>
      <c r="CK803" s="2"/>
      <c r="CL803" s="2"/>
    </row>
    <row r="804" spans="1:90" ht="12.75" customHeight="1">
      <c r="A804" s="1"/>
      <c r="B804" s="1"/>
      <c r="C804" s="1"/>
      <c r="D804" s="2"/>
      <c r="E804" s="185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3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177"/>
      <c r="AF804" s="177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4"/>
      <c r="BA804" s="2"/>
      <c r="BB804" s="2"/>
      <c r="BC804" s="2"/>
      <c r="BD804" s="2"/>
      <c r="BE804" s="2"/>
      <c r="BF804" s="97"/>
      <c r="BG804" s="177"/>
      <c r="BH804" s="177"/>
      <c r="BI804" s="177"/>
      <c r="BJ804" s="37"/>
      <c r="BK804" s="37"/>
      <c r="BL804" s="37"/>
      <c r="BM804" s="37"/>
      <c r="BN804" s="37"/>
      <c r="BO804" s="37"/>
      <c r="BP804" s="37"/>
      <c r="BQ804" s="37"/>
      <c r="BR804" s="4"/>
      <c r="BS804" s="4"/>
      <c r="BT804" s="4"/>
      <c r="BU804" s="4"/>
      <c r="BV804" s="37"/>
      <c r="BW804" s="4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5"/>
      <c r="CK804" s="2"/>
      <c r="CL804" s="2"/>
    </row>
    <row r="805" spans="1:90" ht="12.75" customHeight="1">
      <c r="A805" s="1"/>
      <c r="B805" s="1"/>
      <c r="C805" s="1"/>
      <c r="D805" s="2"/>
      <c r="E805" s="185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3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177"/>
      <c r="AF805" s="177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4"/>
      <c r="BA805" s="2"/>
      <c r="BB805" s="2"/>
      <c r="BC805" s="2"/>
      <c r="BD805" s="2"/>
      <c r="BE805" s="2"/>
      <c r="BF805" s="97"/>
      <c r="BG805" s="177"/>
      <c r="BH805" s="177"/>
      <c r="BI805" s="177"/>
      <c r="BJ805" s="37"/>
      <c r="BK805" s="37"/>
      <c r="BL805" s="37"/>
      <c r="BM805" s="37"/>
      <c r="BN805" s="37"/>
      <c r="BO805" s="37"/>
      <c r="BP805" s="37"/>
      <c r="BQ805" s="37"/>
      <c r="BR805" s="4"/>
      <c r="BS805" s="4"/>
      <c r="BT805" s="4"/>
      <c r="BU805" s="4"/>
      <c r="BV805" s="37"/>
      <c r="BW805" s="4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5"/>
      <c r="CK805" s="2"/>
      <c r="CL805" s="2"/>
    </row>
    <row r="806" spans="1:90" ht="12.75" customHeight="1">
      <c r="A806" s="1"/>
      <c r="B806" s="1"/>
      <c r="C806" s="1"/>
      <c r="D806" s="2"/>
      <c r="E806" s="185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3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177"/>
      <c r="AF806" s="177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4"/>
      <c r="BA806" s="2"/>
      <c r="BB806" s="2"/>
      <c r="BC806" s="2"/>
      <c r="BD806" s="2"/>
      <c r="BE806" s="2"/>
      <c r="BF806" s="97"/>
      <c r="BG806" s="177"/>
      <c r="BH806" s="177"/>
      <c r="BI806" s="177"/>
      <c r="BJ806" s="37"/>
      <c r="BK806" s="37"/>
      <c r="BL806" s="37"/>
      <c r="BM806" s="37"/>
      <c r="BN806" s="37"/>
      <c r="BO806" s="37"/>
      <c r="BP806" s="37"/>
      <c r="BQ806" s="37"/>
      <c r="BR806" s="4"/>
      <c r="BS806" s="4"/>
      <c r="BT806" s="4"/>
      <c r="BU806" s="4"/>
      <c r="BV806" s="37"/>
      <c r="BW806" s="4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5"/>
      <c r="CK806" s="2"/>
      <c r="CL806" s="2"/>
    </row>
    <row r="807" spans="1:90" ht="12.75" customHeight="1">
      <c r="A807" s="1"/>
      <c r="B807" s="1"/>
      <c r="C807" s="1"/>
      <c r="D807" s="2"/>
      <c r="E807" s="185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3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177"/>
      <c r="AF807" s="177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4"/>
      <c r="BA807" s="2"/>
      <c r="BB807" s="2"/>
      <c r="BC807" s="2"/>
      <c r="BD807" s="2"/>
      <c r="BE807" s="2"/>
      <c r="BF807" s="97"/>
      <c r="BG807" s="177"/>
      <c r="BH807" s="177"/>
      <c r="BI807" s="177"/>
      <c r="BJ807" s="37"/>
      <c r="BK807" s="37"/>
      <c r="BL807" s="37"/>
      <c r="BM807" s="37"/>
      <c r="BN807" s="37"/>
      <c r="BO807" s="37"/>
      <c r="BP807" s="37"/>
      <c r="BQ807" s="37"/>
      <c r="BR807" s="4"/>
      <c r="BS807" s="4"/>
      <c r="BT807" s="4"/>
      <c r="BU807" s="4"/>
      <c r="BV807" s="37"/>
      <c r="BW807" s="4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5"/>
      <c r="CK807" s="2"/>
      <c r="CL807" s="2"/>
    </row>
    <row r="808" spans="1:90" ht="12.75" customHeight="1">
      <c r="A808" s="1"/>
      <c r="B808" s="1"/>
      <c r="C808" s="1"/>
      <c r="D808" s="2"/>
      <c r="E808" s="185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3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177"/>
      <c r="AF808" s="177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4"/>
      <c r="BA808" s="2"/>
      <c r="BB808" s="2"/>
      <c r="BC808" s="2"/>
      <c r="BD808" s="2"/>
      <c r="BE808" s="2"/>
      <c r="BF808" s="97"/>
      <c r="BG808" s="177"/>
      <c r="BH808" s="177"/>
      <c r="BI808" s="177"/>
      <c r="BJ808" s="37"/>
      <c r="BK808" s="37"/>
      <c r="BL808" s="37"/>
      <c r="BM808" s="37"/>
      <c r="BN808" s="37"/>
      <c r="BO808" s="37"/>
      <c r="BP808" s="37"/>
      <c r="BQ808" s="37"/>
      <c r="BR808" s="4"/>
      <c r="BS808" s="4"/>
      <c r="BT808" s="4"/>
      <c r="BU808" s="4"/>
      <c r="BV808" s="37"/>
      <c r="BW808" s="4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5"/>
      <c r="CK808" s="2"/>
      <c r="CL808" s="2"/>
    </row>
    <row r="809" spans="1:90" ht="12.75" customHeight="1">
      <c r="A809" s="1"/>
      <c r="B809" s="1"/>
      <c r="C809" s="1"/>
      <c r="D809" s="2"/>
      <c r="E809" s="185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3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177"/>
      <c r="AF809" s="177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4"/>
      <c r="BA809" s="2"/>
      <c r="BB809" s="2"/>
      <c r="BC809" s="2"/>
      <c r="BD809" s="2"/>
      <c r="BE809" s="2"/>
      <c r="BF809" s="97"/>
      <c r="BG809" s="177"/>
      <c r="BH809" s="177"/>
      <c r="BI809" s="177"/>
      <c r="BJ809" s="37"/>
      <c r="BK809" s="37"/>
      <c r="BL809" s="37"/>
      <c r="BM809" s="37"/>
      <c r="BN809" s="37"/>
      <c r="BO809" s="37"/>
      <c r="BP809" s="37"/>
      <c r="BQ809" s="37"/>
      <c r="BR809" s="4"/>
      <c r="BS809" s="4"/>
      <c r="BT809" s="4"/>
      <c r="BU809" s="4"/>
      <c r="BV809" s="37"/>
      <c r="BW809" s="4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5"/>
      <c r="CK809" s="2"/>
      <c r="CL809" s="2"/>
    </row>
    <row r="810" spans="1:90" ht="12.75" customHeight="1">
      <c r="A810" s="1"/>
      <c r="B810" s="1"/>
      <c r="C810" s="1"/>
      <c r="D810" s="2"/>
      <c r="E810" s="185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3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177"/>
      <c r="AF810" s="177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4"/>
      <c r="BA810" s="2"/>
      <c r="BB810" s="2"/>
      <c r="BC810" s="2"/>
      <c r="BD810" s="2"/>
      <c r="BE810" s="2"/>
      <c r="BF810" s="97"/>
      <c r="BG810" s="177"/>
      <c r="BH810" s="177"/>
      <c r="BI810" s="177"/>
      <c r="BJ810" s="37"/>
      <c r="BK810" s="37"/>
      <c r="BL810" s="37"/>
      <c r="BM810" s="37"/>
      <c r="BN810" s="37"/>
      <c r="BO810" s="37"/>
      <c r="BP810" s="37"/>
      <c r="BQ810" s="37"/>
      <c r="BR810" s="4"/>
      <c r="BS810" s="4"/>
      <c r="BT810" s="4"/>
      <c r="BU810" s="4"/>
      <c r="BV810" s="37"/>
      <c r="BW810" s="4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5"/>
      <c r="CK810" s="2"/>
      <c r="CL810" s="2"/>
    </row>
    <row r="811" spans="1:90" ht="12.75" customHeight="1">
      <c r="A811" s="1"/>
      <c r="B811" s="1"/>
      <c r="C811" s="1"/>
      <c r="D811" s="2"/>
      <c r="E811" s="185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3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177"/>
      <c r="AF811" s="177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4"/>
      <c r="BA811" s="2"/>
      <c r="BB811" s="2"/>
      <c r="BC811" s="2"/>
      <c r="BD811" s="2"/>
      <c r="BE811" s="2"/>
      <c r="BF811" s="97"/>
      <c r="BG811" s="177"/>
      <c r="BH811" s="177"/>
      <c r="BI811" s="177"/>
      <c r="BJ811" s="37"/>
      <c r="BK811" s="37"/>
      <c r="BL811" s="37"/>
      <c r="BM811" s="37"/>
      <c r="BN811" s="37"/>
      <c r="BO811" s="37"/>
      <c r="BP811" s="37"/>
      <c r="BQ811" s="37"/>
      <c r="BR811" s="4"/>
      <c r="BS811" s="4"/>
      <c r="BT811" s="4"/>
      <c r="BU811" s="4"/>
      <c r="BV811" s="37"/>
      <c r="BW811" s="4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5"/>
      <c r="CK811" s="2"/>
      <c r="CL811" s="2"/>
    </row>
    <row r="812" spans="1:90" ht="12.75" customHeight="1">
      <c r="A812" s="1"/>
      <c r="B812" s="1"/>
      <c r="C812" s="1"/>
      <c r="D812" s="2"/>
      <c r="E812" s="185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3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177"/>
      <c r="AF812" s="177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4"/>
      <c r="BA812" s="2"/>
      <c r="BB812" s="2"/>
      <c r="BC812" s="2"/>
      <c r="BD812" s="2"/>
      <c r="BE812" s="2"/>
      <c r="BF812" s="97"/>
      <c r="BG812" s="177"/>
      <c r="BH812" s="177"/>
      <c r="BI812" s="177"/>
      <c r="BJ812" s="37"/>
      <c r="BK812" s="37"/>
      <c r="BL812" s="37"/>
      <c r="BM812" s="37"/>
      <c r="BN812" s="37"/>
      <c r="BO812" s="37"/>
      <c r="BP812" s="37"/>
      <c r="BQ812" s="37"/>
      <c r="BR812" s="4"/>
      <c r="BS812" s="4"/>
      <c r="BT812" s="4"/>
      <c r="BU812" s="4"/>
      <c r="BV812" s="37"/>
      <c r="BW812" s="4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5"/>
      <c r="CK812" s="2"/>
      <c r="CL812" s="2"/>
    </row>
    <row r="813" spans="1:90" ht="12.75" customHeight="1">
      <c r="A813" s="1"/>
      <c r="B813" s="1"/>
      <c r="C813" s="1"/>
      <c r="D813" s="2"/>
      <c r="E813" s="185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3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177"/>
      <c r="AF813" s="177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4"/>
      <c r="BA813" s="2"/>
      <c r="BB813" s="2"/>
      <c r="BC813" s="2"/>
      <c r="BD813" s="2"/>
      <c r="BE813" s="2"/>
      <c r="BF813" s="97"/>
      <c r="BG813" s="177"/>
      <c r="BH813" s="177"/>
      <c r="BI813" s="177"/>
      <c r="BJ813" s="37"/>
      <c r="BK813" s="37"/>
      <c r="BL813" s="37"/>
      <c r="BM813" s="37"/>
      <c r="BN813" s="37"/>
      <c r="BO813" s="37"/>
      <c r="BP813" s="37"/>
      <c r="BQ813" s="37"/>
      <c r="BR813" s="4"/>
      <c r="BS813" s="4"/>
      <c r="BT813" s="4"/>
      <c r="BU813" s="4"/>
      <c r="BV813" s="37"/>
      <c r="BW813" s="4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5"/>
      <c r="CK813" s="2"/>
      <c r="CL813" s="2"/>
    </row>
    <row r="814" spans="1:90" ht="12.75" customHeight="1">
      <c r="A814" s="1"/>
      <c r="B814" s="1"/>
      <c r="C814" s="1"/>
      <c r="D814" s="2"/>
      <c r="E814" s="185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3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177"/>
      <c r="AF814" s="177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4"/>
      <c r="BA814" s="2"/>
      <c r="BB814" s="2"/>
      <c r="BC814" s="2"/>
      <c r="BD814" s="2"/>
      <c r="BE814" s="2"/>
      <c r="BF814" s="97"/>
      <c r="BG814" s="177"/>
      <c r="BH814" s="177"/>
      <c r="BI814" s="177"/>
      <c r="BJ814" s="37"/>
      <c r="BK814" s="37"/>
      <c r="BL814" s="37"/>
      <c r="BM814" s="37"/>
      <c r="BN814" s="37"/>
      <c r="BO814" s="37"/>
      <c r="BP814" s="37"/>
      <c r="BQ814" s="37"/>
      <c r="BR814" s="4"/>
      <c r="BS814" s="4"/>
      <c r="BT814" s="4"/>
      <c r="BU814" s="4"/>
      <c r="BV814" s="37"/>
      <c r="BW814" s="4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5"/>
      <c r="CK814" s="2"/>
      <c r="CL814" s="2"/>
    </row>
    <row r="815" spans="1:90" ht="12.75" customHeight="1">
      <c r="A815" s="1"/>
      <c r="B815" s="1"/>
      <c r="C815" s="1"/>
      <c r="D815" s="2"/>
      <c r="E815" s="185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3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177"/>
      <c r="AF815" s="177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4"/>
      <c r="BA815" s="2"/>
      <c r="BB815" s="2"/>
      <c r="BC815" s="2"/>
      <c r="BD815" s="2"/>
      <c r="BE815" s="2"/>
      <c r="BF815" s="97"/>
      <c r="BG815" s="177"/>
      <c r="BH815" s="177"/>
      <c r="BI815" s="177"/>
      <c r="BJ815" s="37"/>
      <c r="BK815" s="37"/>
      <c r="BL815" s="37"/>
      <c r="BM815" s="37"/>
      <c r="BN815" s="37"/>
      <c r="BO815" s="37"/>
      <c r="BP815" s="37"/>
      <c r="BQ815" s="37"/>
      <c r="BR815" s="4"/>
      <c r="BS815" s="4"/>
      <c r="BT815" s="4"/>
      <c r="BU815" s="4"/>
      <c r="BV815" s="37"/>
      <c r="BW815" s="4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5"/>
      <c r="CK815" s="2"/>
      <c r="CL815" s="2"/>
    </row>
    <row r="816" spans="1:90" ht="12.75" customHeight="1">
      <c r="A816" s="1"/>
      <c r="B816" s="1"/>
      <c r="C816" s="1"/>
      <c r="D816" s="2"/>
      <c r="E816" s="185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3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177"/>
      <c r="AF816" s="177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4"/>
      <c r="BA816" s="2"/>
      <c r="BB816" s="2"/>
      <c r="BC816" s="2"/>
      <c r="BD816" s="2"/>
      <c r="BE816" s="2"/>
      <c r="BF816" s="97"/>
      <c r="BG816" s="177"/>
      <c r="BH816" s="177"/>
      <c r="BI816" s="177"/>
      <c r="BJ816" s="37"/>
      <c r="BK816" s="37"/>
      <c r="BL816" s="37"/>
      <c r="BM816" s="37"/>
      <c r="BN816" s="37"/>
      <c r="BO816" s="37"/>
      <c r="BP816" s="37"/>
      <c r="BQ816" s="37"/>
      <c r="BR816" s="4"/>
      <c r="BS816" s="4"/>
      <c r="BT816" s="4"/>
      <c r="BU816" s="4"/>
      <c r="BV816" s="37"/>
      <c r="BW816" s="4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5"/>
      <c r="CK816" s="2"/>
      <c r="CL816" s="2"/>
    </row>
    <row r="817" spans="1:90" ht="12.75" customHeight="1">
      <c r="A817" s="1"/>
      <c r="B817" s="1"/>
      <c r="C817" s="1"/>
      <c r="D817" s="2"/>
      <c r="E817" s="185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3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177"/>
      <c r="AF817" s="177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4"/>
      <c r="BA817" s="2"/>
      <c r="BB817" s="2"/>
      <c r="BC817" s="2"/>
      <c r="BD817" s="2"/>
      <c r="BE817" s="2"/>
      <c r="BF817" s="97"/>
      <c r="BG817" s="177"/>
      <c r="BH817" s="177"/>
      <c r="BI817" s="177"/>
      <c r="BJ817" s="37"/>
      <c r="BK817" s="37"/>
      <c r="BL817" s="37"/>
      <c r="BM817" s="37"/>
      <c r="BN817" s="37"/>
      <c r="BO817" s="37"/>
      <c r="BP817" s="37"/>
      <c r="BQ817" s="37"/>
      <c r="BR817" s="4"/>
      <c r="BS817" s="4"/>
      <c r="BT817" s="4"/>
      <c r="BU817" s="4"/>
      <c r="BV817" s="37"/>
      <c r="BW817" s="4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5"/>
      <c r="CK817" s="2"/>
      <c r="CL817" s="2"/>
    </row>
    <row r="818" spans="1:90" ht="12.75" customHeight="1">
      <c r="A818" s="1"/>
      <c r="B818" s="1"/>
      <c r="C818" s="1"/>
      <c r="D818" s="2"/>
      <c r="E818" s="185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3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177"/>
      <c r="AF818" s="177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4"/>
      <c r="BA818" s="2"/>
      <c r="BB818" s="2"/>
      <c r="BC818" s="2"/>
      <c r="BD818" s="2"/>
      <c r="BE818" s="2"/>
      <c r="BF818" s="97"/>
      <c r="BG818" s="177"/>
      <c r="BH818" s="177"/>
      <c r="BI818" s="177"/>
      <c r="BJ818" s="37"/>
      <c r="BK818" s="37"/>
      <c r="BL818" s="37"/>
      <c r="BM818" s="37"/>
      <c r="BN818" s="37"/>
      <c r="BO818" s="37"/>
      <c r="BP818" s="37"/>
      <c r="BQ818" s="37"/>
      <c r="BR818" s="4"/>
      <c r="BS818" s="4"/>
      <c r="BT818" s="4"/>
      <c r="BU818" s="4"/>
      <c r="BV818" s="37"/>
      <c r="BW818" s="4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5"/>
      <c r="CK818" s="2"/>
      <c r="CL818" s="2"/>
    </row>
    <row r="819" spans="1:90" ht="12.75" customHeight="1">
      <c r="A819" s="1"/>
      <c r="B819" s="1"/>
      <c r="C819" s="1"/>
      <c r="D819" s="2"/>
      <c r="E819" s="185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3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177"/>
      <c r="AF819" s="177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4"/>
      <c r="BA819" s="2"/>
      <c r="BB819" s="2"/>
      <c r="BC819" s="2"/>
      <c r="BD819" s="2"/>
      <c r="BE819" s="2"/>
      <c r="BF819" s="97"/>
      <c r="BG819" s="177"/>
      <c r="BH819" s="177"/>
      <c r="BI819" s="177"/>
      <c r="BJ819" s="37"/>
      <c r="BK819" s="37"/>
      <c r="BL819" s="37"/>
      <c r="BM819" s="37"/>
      <c r="BN819" s="37"/>
      <c r="BO819" s="37"/>
      <c r="BP819" s="37"/>
      <c r="BQ819" s="37"/>
      <c r="BR819" s="4"/>
      <c r="BS819" s="4"/>
      <c r="BT819" s="4"/>
      <c r="BU819" s="4"/>
      <c r="BV819" s="37"/>
      <c r="BW819" s="4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5"/>
      <c r="CK819" s="2"/>
      <c r="CL819" s="2"/>
    </row>
    <row r="820" spans="1:90" ht="12.75" customHeight="1">
      <c r="A820" s="1"/>
      <c r="B820" s="1"/>
      <c r="C820" s="1"/>
      <c r="D820" s="2"/>
      <c r="E820" s="185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3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177"/>
      <c r="AF820" s="177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4"/>
      <c r="BA820" s="2"/>
      <c r="BB820" s="2"/>
      <c r="BC820" s="2"/>
      <c r="BD820" s="2"/>
      <c r="BE820" s="2"/>
      <c r="BF820" s="97"/>
      <c r="BG820" s="177"/>
      <c r="BH820" s="177"/>
      <c r="BI820" s="177"/>
      <c r="BJ820" s="37"/>
      <c r="BK820" s="37"/>
      <c r="BL820" s="37"/>
      <c r="BM820" s="37"/>
      <c r="BN820" s="37"/>
      <c r="BO820" s="37"/>
      <c r="BP820" s="37"/>
      <c r="BQ820" s="37"/>
      <c r="BR820" s="4"/>
      <c r="BS820" s="4"/>
      <c r="BT820" s="4"/>
      <c r="BU820" s="4"/>
      <c r="BV820" s="37"/>
      <c r="BW820" s="4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5"/>
      <c r="CK820" s="2"/>
      <c r="CL820" s="2"/>
    </row>
    <row r="821" spans="1:90" ht="12.75" customHeight="1">
      <c r="A821" s="1"/>
      <c r="B821" s="1"/>
      <c r="C821" s="1"/>
      <c r="D821" s="2"/>
      <c r="E821" s="185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3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177"/>
      <c r="AF821" s="177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4"/>
      <c r="BA821" s="2"/>
      <c r="BB821" s="2"/>
      <c r="BC821" s="2"/>
      <c r="BD821" s="2"/>
      <c r="BE821" s="2"/>
      <c r="BF821" s="97"/>
      <c r="BG821" s="177"/>
      <c r="BH821" s="177"/>
      <c r="BI821" s="177"/>
      <c r="BJ821" s="37"/>
      <c r="BK821" s="37"/>
      <c r="BL821" s="37"/>
      <c r="BM821" s="37"/>
      <c r="BN821" s="37"/>
      <c r="BO821" s="37"/>
      <c r="BP821" s="37"/>
      <c r="BQ821" s="37"/>
      <c r="BR821" s="4"/>
      <c r="BS821" s="4"/>
      <c r="BT821" s="4"/>
      <c r="BU821" s="4"/>
      <c r="BV821" s="37"/>
      <c r="BW821" s="4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5"/>
      <c r="CK821" s="2"/>
      <c r="CL821" s="2"/>
    </row>
    <row r="822" spans="1:90" ht="12.75" customHeight="1">
      <c r="A822" s="1"/>
      <c r="B822" s="1"/>
      <c r="C822" s="1"/>
      <c r="D822" s="2"/>
      <c r="E822" s="185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3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177"/>
      <c r="AF822" s="177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4"/>
      <c r="BA822" s="2"/>
      <c r="BB822" s="2"/>
      <c r="BC822" s="2"/>
      <c r="BD822" s="2"/>
      <c r="BE822" s="2"/>
      <c r="BF822" s="97"/>
      <c r="BG822" s="177"/>
      <c r="BH822" s="177"/>
      <c r="BI822" s="177"/>
      <c r="BJ822" s="37"/>
      <c r="BK822" s="37"/>
      <c r="BL822" s="37"/>
      <c r="BM822" s="37"/>
      <c r="BN822" s="37"/>
      <c r="BO822" s="37"/>
      <c r="BP822" s="37"/>
      <c r="BQ822" s="37"/>
      <c r="BR822" s="4"/>
      <c r="BS822" s="4"/>
      <c r="BT822" s="4"/>
      <c r="BU822" s="4"/>
      <c r="BV822" s="37"/>
      <c r="BW822" s="4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5"/>
      <c r="CK822" s="2"/>
      <c r="CL822" s="2"/>
    </row>
    <row r="823" spans="1:90" ht="12.75" customHeight="1">
      <c r="A823" s="1"/>
      <c r="B823" s="1"/>
      <c r="C823" s="1"/>
      <c r="D823" s="2"/>
      <c r="E823" s="185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3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177"/>
      <c r="AF823" s="177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4"/>
      <c r="BA823" s="2"/>
      <c r="BB823" s="2"/>
      <c r="BC823" s="2"/>
      <c r="BD823" s="2"/>
      <c r="BE823" s="2"/>
      <c r="BF823" s="97"/>
      <c r="BG823" s="177"/>
      <c r="BH823" s="177"/>
      <c r="BI823" s="177"/>
      <c r="BJ823" s="37"/>
      <c r="BK823" s="37"/>
      <c r="BL823" s="37"/>
      <c r="BM823" s="37"/>
      <c r="BN823" s="37"/>
      <c r="BO823" s="37"/>
      <c r="BP823" s="37"/>
      <c r="BQ823" s="37"/>
      <c r="BR823" s="4"/>
      <c r="BS823" s="4"/>
      <c r="BT823" s="4"/>
      <c r="BU823" s="4"/>
      <c r="BV823" s="37"/>
      <c r="BW823" s="4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5"/>
      <c r="CK823" s="2"/>
      <c r="CL823" s="2"/>
    </row>
    <row r="824" spans="1:90" ht="12.75" customHeight="1">
      <c r="A824" s="1"/>
      <c r="B824" s="1"/>
      <c r="C824" s="1"/>
      <c r="D824" s="2"/>
      <c r="E824" s="185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3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177"/>
      <c r="AF824" s="177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4"/>
      <c r="BA824" s="2"/>
      <c r="BB824" s="2"/>
      <c r="BC824" s="2"/>
      <c r="BD824" s="2"/>
      <c r="BE824" s="2"/>
      <c r="BF824" s="97"/>
      <c r="BG824" s="177"/>
      <c r="BH824" s="177"/>
      <c r="BI824" s="177"/>
      <c r="BJ824" s="37"/>
      <c r="BK824" s="37"/>
      <c r="BL824" s="37"/>
      <c r="BM824" s="37"/>
      <c r="BN824" s="37"/>
      <c r="BO824" s="37"/>
      <c r="BP824" s="37"/>
      <c r="BQ824" s="37"/>
      <c r="BR824" s="4"/>
      <c r="BS824" s="4"/>
      <c r="BT824" s="4"/>
      <c r="BU824" s="4"/>
      <c r="BV824" s="37"/>
      <c r="BW824" s="4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5"/>
      <c r="CK824" s="2"/>
      <c r="CL824" s="2"/>
    </row>
    <row r="825" spans="1:90" ht="12.75" customHeight="1">
      <c r="A825" s="1"/>
      <c r="B825" s="1"/>
      <c r="C825" s="1"/>
      <c r="D825" s="2"/>
      <c r="E825" s="185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3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177"/>
      <c r="AF825" s="177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4"/>
      <c r="BA825" s="2"/>
      <c r="BB825" s="2"/>
      <c r="BC825" s="2"/>
      <c r="BD825" s="2"/>
      <c r="BE825" s="2"/>
      <c r="BF825" s="97"/>
      <c r="BG825" s="177"/>
      <c r="BH825" s="177"/>
      <c r="BI825" s="177"/>
      <c r="BJ825" s="37"/>
      <c r="BK825" s="37"/>
      <c r="BL825" s="37"/>
      <c r="BM825" s="37"/>
      <c r="BN825" s="37"/>
      <c r="BO825" s="37"/>
      <c r="BP825" s="37"/>
      <c r="BQ825" s="37"/>
      <c r="BR825" s="4"/>
      <c r="BS825" s="4"/>
      <c r="BT825" s="4"/>
      <c r="BU825" s="4"/>
      <c r="BV825" s="37"/>
      <c r="BW825" s="4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5"/>
      <c r="CK825" s="2"/>
      <c r="CL825" s="2"/>
    </row>
    <row r="826" spans="1:90" ht="12.75" customHeight="1">
      <c r="A826" s="1"/>
      <c r="B826" s="1"/>
      <c r="C826" s="1"/>
      <c r="D826" s="2"/>
      <c r="E826" s="185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3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177"/>
      <c r="AF826" s="177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4"/>
      <c r="BA826" s="2"/>
      <c r="BB826" s="2"/>
      <c r="BC826" s="2"/>
      <c r="BD826" s="2"/>
      <c r="BE826" s="2"/>
      <c r="BF826" s="97"/>
      <c r="BG826" s="177"/>
      <c r="BH826" s="177"/>
      <c r="BI826" s="177"/>
      <c r="BJ826" s="37"/>
      <c r="BK826" s="37"/>
      <c r="BL826" s="37"/>
      <c r="BM826" s="37"/>
      <c r="BN826" s="37"/>
      <c r="BO826" s="37"/>
      <c r="BP826" s="37"/>
      <c r="BQ826" s="37"/>
      <c r="BR826" s="4"/>
      <c r="BS826" s="4"/>
      <c r="BT826" s="4"/>
      <c r="BU826" s="4"/>
      <c r="BV826" s="37"/>
      <c r="BW826" s="4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5"/>
      <c r="CK826" s="2"/>
      <c r="CL826" s="2"/>
    </row>
    <row r="827" spans="1:90" ht="12.75" customHeight="1">
      <c r="A827" s="1"/>
      <c r="B827" s="1"/>
      <c r="C827" s="1"/>
      <c r="D827" s="2"/>
      <c r="E827" s="185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3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177"/>
      <c r="AF827" s="177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4"/>
      <c r="BA827" s="2"/>
      <c r="BB827" s="2"/>
      <c r="BC827" s="2"/>
      <c r="BD827" s="2"/>
      <c r="BE827" s="2"/>
      <c r="BF827" s="97"/>
      <c r="BG827" s="177"/>
      <c r="BH827" s="177"/>
      <c r="BI827" s="177"/>
      <c r="BJ827" s="37"/>
      <c r="BK827" s="37"/>
      <c r="BL827" s="37"/>
      <c r="BM827" s="37"/>
      <c r="BN827" s="37"/>
      <c r="BO827" s="37"/>
      <c r="BP827" s="37"/>
      <c r="BQ827" s="37"/>
      <c r="BR827" s="4"/>
      <c r="BS827" s="4"/>
      <c r="BT827" s="4"/>
      <c r="BU827" s="4"/>
      <c r="BV827" s="37"/>
      <c r="BW827" s="4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5"/>
      <c r="CK827" s="2"/>
      <c r="CL827" s="2"/>
    </row>
    <row r="828" spans="1:90" ht="12.75" customHeight="1">
      <c r="A828" s="1"/>
      <c r="B828" s="1"/>
      <c r="C828" s="1"/>
      <c r="D828" s="2"/>
      <c r="E828" s="185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3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177"/>
      <c r="AF828" s="177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4"/>
      <c r="BA828" s="2"/>
      <c r="BB828" s="2"/>
      <c r="BC828" s="2"/>
      <c r="BD828" s="2"/>
      <c r="BE828" s="2"/>
      <c r="BF828" s="97"/>
      <c r="BG828" s="177"/>
      <c r="BH828" s="177"/>
      <c r="BI828" s="177"/>
      <c r="BJ828" s="37"/>
      <c r="BK828" s="37"/>
      <c r="BL828" s="37"/>
      <c r="BM828" s="37"/>
      <c r="BN828" s="37"/>
      <c r="BO828" s="37"/>
      <c r="BP828" s="37"/>
      <c r="BQ828" s="37"/>
      <c r="BR828" s="4"/>
      <c r="BS828" s="4"/>
      <c r="BT828" s="4"/>
      <c r="BU828" s="4"/>
      <c r="BV828" s="37"/>
      <c r="BW828" s="4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5"/>
      <c r="CK828" s="2"/>
      <c r="CL828" s="2"/>
    </row>
    <row r="829" spans="1:90" ht="12.75" customHeight="1">
      <c r="A829" s="1"/>
      <c r="B829" s="1"/>
      <c r="C829" s="1"/>
      <c r="D829" s="2"/>
      <c r="E829" s="185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3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177"/>
      <c r="AF829" s="177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4"/>
      <c r="BA829" s="2"/>
      <c r="BB829" s="2"/>
      <c r="BC829" s="2"/>
      <c r="BD829" s="2"/>
      <c r="BE829" s="2"/>
      <c r="BF829" s="97"/>
      <c r="BG829" s="177"/>
      <c r="BH829" s="177"/>
      <c r="BI829" s="177"/>
      <c r="BJ829" s="37"/>
      <c r="BK829" s="37"/>
      <c r="BL829" s="37"/>
      <c r="BM829" s="37"/>
      <c r="BN829" s="37"/>
      <c r="BO829" s="37"/>
      <c r="BP829" s="37"/>
      <c r="BQ829" s="37"/>
      <c r="BR829" s="4"/>
      <c r="BS829" s="4"/>
      <c r="BT829" s="4"/>
      <c r="BU829" s="4"/>
      <c r="BV829" s="37"/>
      <c r="BW829" s="4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5"/>
      <c r="CK829" s="2"/>
      <c r="CL829" s="2"/>
    </row>
    <row r="830" spans="1:90" ht="12.75" customHeight="1">
      <c r="A830" s="1"/>
      <c r="B830" s="1"/>
      <c r="C830" s="1"/>
      <c r="D830" s="2"/>
      <c r="E830" s="185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3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177"/>
      <c r="AF830" s="177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4"/>
      <c r="BA830" s="2"/>
      <c r="BB830" s="2"/>
      <c r="BC830" s="2"/>
      <c r="BD830" s="2"/>
      <c r="BE830" s="2"/>
      <c r="BF830" s="97"/>
      <c r="BG830" s="177"/>
      <c r="BH830" s="177"/>
      <c r="BI830" s="177"/>
      <c r="BJ830" s="37"/>
      <c r="BK830" s="37"/>
      <c r="BL830" s="37"/>
      <c r="BM830" s="37"/>
      <c r="BN830" s="37"/>
      <c r="BO830" s="37"/>
      <c r="BP830" s="37"/>
      <c r="BQ830" s="37"/>
      <c r="BR830" s="4"/>
      <c r="BS830" s="4"/>
      <c r="BT830" s="4"/>
      <c r="BU830" s="4"/>
      <c r="BV830" s="37"/>
      <c r="BW830" s="4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5"/>
      <c r="CK830" s="2"/>
      <c r="CL830" s="2"/>
    </row>
    <row r="831" spans="1:90" ht="12.75" customHeight="1">
      <c r="A831" s="1"/>
      <c r="B831" s="1"/>
      <c r="C831" s="1"/>
      <c r="D831" s="2"/>
      <c r="E831" s="185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3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177"/>
      <c r="AF831" s="177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4"/>
      <c r="BA831" s="2"/>
      <c r="BB831" s="2"/>
      <c r="BC831" s="2"/>
      <c r="BD831" s="2"/>
      <c r="BE831" s="2"/>
      <c r="BF831" s="97"/>
      <c r="BG831" s="177"/>
      <c r="BH831" s="177"/>
      <c r="BI831" s="177"/>
      <c r="BJ831" s="37"/>
      <c r="BK831" s="37"/>
      <c r="BL831" s="37"/>
      <c r="BM831" s="37"/>
      <c r="BN831" s="37"/>
      <c r="BO831" s="37"/>
      <c r="BP831" s="37"/>
      <c r="BQ831" s="37"/>
      <c r="BR831" s="4"/>
      <c r="BS831" s="4"/>
      <c r="BT831" s="4"/>
      <c r="BU831" s="4"/>
      <c r="BV831" s="37"/>
      <c r="BW831" s="4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5"/>
      <c r="CK831" s="2"/>
      <c r="CL831" s="2"/>
    </row>
    <row r="832" spans="1:90" ht="12.75" customHeight="1">
      <c r="A832" s="1"/>
      <c r="B832" s="1"/>
      <c r="C832" s="1"/>
      <c r="D832" s="2"/>
      <c r="E832" s="185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3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177"/>
      <c r="AF832" s="177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4"/>
      <c r="BA832" s="2"/>
      <c r="BB832" s="2"/>
      <c r="BC832" s="2"/>
      <c r="BD832" s="2"/>
      <c r="BE832" s="2"/>
      <c r="BF832" s="97"/>
      <c r="BG832" s="177"/>
      <c r="BH832" s="177"/>
      <c r="BI832" s="177"/>
      <c r="BJ832" s="37"/>
      <c r="BK832" s="37"/>
      <c r="BL832" s="37"/>
      <c r="BM832" s="37"/>
      <c r="BN832" s="37"/>
      <c r="BO832" s="37"/>
      <c r="BP832" s="37"/>
      <c r="BQ832" s="37"/>
      <c r="BR832" s="4"/>
      <c r="BS832" s="4"/>
      <c r="BT832" s="4"/>
      <c r="BU832" s="4"/>
      <c r="BV832" s="37"/>
      <c r="BW832" s="4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5"/>
      <c r="CK832" s="2"/>
      <c r="CL832" s="2"/>
    </row>
    <row r="833" spans="1:90" ht="12.75" customHeight="1">
      <c r="A833" s="1"/>
      <c r="B833" s="1"/>
      <c r="C833" s="1"/>
      <c r="D833" s="2"/>
      <c r="E833" s="185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3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177"/>
      <c r="AF833" s="177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4"/>
      <c r="BA833" s="2"/>
      <c r="BB833" s="2"/>
      <c r="BC833" s="2"/>
      <c r="BD833" s="2"/>
      <c r="BE833" s="2"/>
      <c r="BF833" s="97"/>
      <c r="BG833" s="177"/>
      <c r="BH833" s="177"/>
      <c r="BI833" s="177"/>
      <c r="BJ833" s="37"/>
      <c r="BK833" s="37"/>
      <c r="BL833" s="37"/>
      <c r="BM833" s="37"/>
      <c r="BN833" s="37"/>
      <c r="BO833" s="37"/>
      <c r="BP833" s="37"/>
      <c r="BQ833" s="37"/>
      <c r="BR833" s="4"/>
      <c r="BS833" s="4"/>
      <c r="BT833" s="4"/>
      <c r="BU833" s="4"/>
      <c r="BV833" s="37"/>
      <c r="BW833" s="4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5"/>
      <c r="CK833" s="2"/>
      <c r="CL833" s="2"/>
    </row>
    <row r="834" spans="1:90" ht="12.75" customHeight="1">
      <c r="A834" s="1"/>
      <c r="B834" s="1"/>
      <c r="C834" s="1"/>
      <c r="D834" s="2"/>
      <c r="E834" s="185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3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177"/>
      <c r="AF834" s="177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4"/>
      <c r="BA834" s="2"/>
      <c r="BB834" s="2"/>
      <c r="BC834" s="2"/>
      <c r="BD834" s="2"/>
      <c r="BE834" s="2"/>
      <c r="BF834" s="97"/>
      <c r="BG834" s="177"/>
      <c r="BH834" s="177"/>
      <c r="BI834" s="177"/>
      <c r="BJ834" s="37"/>
      <c r="BK834" s="37"/>
      <c r="BL834" s="37"/>
      <c r="BM834" s="37"/>
      <c r="BN834" s="37"/>
      <c r="BO834" s="37"/>
      <c r="BP834" s="37"/>
      <c r="BQ834" s="37"/>
      <c r="BR834" s="4"/>
      <c r="BS834" s="4"/>
      <c r="BT834" s="4"/>
      <c r="BU834" s="4"/>
      <c r="BV834" s="37"/>
      <c r="BW834" s="4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5"/>
      <c r="CK834" s="2"/>
      <c r="CL834" s="2"/>
    </row>
    <row r="835" spans="1:90" ht="12.75" customHeight="1">
      <c r="A835" s="1"/>
      <c r="B835" s="1"/>
      <c r="C835" s="1"/>
      <c r="D835" s="2"/>
      <c r="E835" s="185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3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177"/>
      <c r="AF835" s="177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4"/>
      <c r="BA835" s="2"/>
      <c r="BB835" s="2"/>
      <c r="BC835" s="2"/>
      <c r="BD835" s="2"/>
      <c r="BE835" s="2"/>
      <c r="BF835" s="97"/>
      <c r="BG835" s="177"/>
      <c r="BH835" s="177"/>
      <c r="BI835" s="177"/>
      <c r="BJ835" s="37"/>
      <c r="BK835" s="37"/>
      <c r="BL835" s="37"/>
      <c r="BM835" s="37"/>
      <c r="BN835" s="37"/>
      <c r="BO835" s="37"/>
      <c r="BP835" s="37"/>
      <c r="BQ835" s="37"/>
      <c r="BR835" s="4"/>
      <c r="BS835" s="4"/>
      <c r="BT835" s="4"/>
      <c r="BU835" s="4"/>
      <c r="BV835" s="37"/>
      <c r="BW835" s="4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5"/>
      <c r="CK835" s="2"/>
      <c r="CL835" s="2"/>
    </row>
    <row r="836" spans="1:90" ht="12.75" customHeight="1">
      <c r="A836" s="1"/>
      <c r="B836" s="1"/>
      <c r="C836" s="1"/>
      <c r="D836" s="2"/>
      <c r="E836" s="185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3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177"/>
      <c r="AF836" s="177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4"/>
      <c r="BA836" s="2"/>
      <c r="BB836" s="2"/>
      <c r="BC836" s="2"/>
      <c r="BD836" s="2"/>
      <c r="BE836" s="2"/>
      <c r="BF836" s="97"/>
      <c r="BG836" s="177"/>
      <c r="BH836" s="177"/>
      <c r="BI836" s="177"/>
      <c r="BJ836" s="37"/>
      <c r="BK836" s="37"/>
      <c r="BL836" s="37"/>
      <c r="BM836" s="37"/>
      <c r="BN836" s="37"/>
      <c r="BO836" s="37"/>
      <c r="BP836" s="37"/>
      <c r="BQ836" s="37"/>
      <c r="BR836" s="4"/>
      <c r="BS836" s="4"/>
      <c r="BT836" s="4"/>
      <c r="BU836" s="4"/>
      <c r="BV836" s="37"/>
      <c r="BW836" s="4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5"/>
      <c r="CK836" s="2"/>
      <c r="CL836" s="2"/>
    </row>
    <row r="837" spans="1:90" ht="12.75" customHeight="1">
      <c r="A837" s="1"/>
      <c r="B837" s="1"/>
      <c r="C837" s="1"/>
      <c r="D837" s="2"/>
      <c r="E837" s="185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3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177"/>
      <c r="AF837" s="177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4"/>
      <c r="BA837" s="2"/>
      <c r="BB837" s="2"/>
      <c r="BC837" s="2"/>
      <c r="BD837" s="2"/>
      <c r="BE837" s="2"/>
      <c r="BF837" s="97"/>
      <c r="BG837" s="177"/>
      <c r="BH837" s="177"/>
      <c r="BI837" s="177"/>
      <c r="BJ837" s="37"/>
      <c r="BK837" s="37"/>
      <c r="BL837" s="37"/>
      <c r="BM837" s="37"/>
      <c r="BN837" s="37"/>
      <c r="BO837" s="37"/>
      <c r="BP837" s="37"/>
      <c r="BQ837" s="37"/>
      <c r="BR837" s="4"/>
      <c r="BS837" s="4"/>
      <c r="BT837" s="4"/>
      <c r="BU837" s="4"/>
      <c r="BV837" s="37"/>
      <c r="BW837" s="4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5"/>
      <c r="CK837" s="2"/>
      <c r="CL837" s="2"/>
    </row>
    <row r="838" spans="1:90" ht="12.75" customHeight="1">
      <c r="A838" s="1"/>
      <c r="B838" s="1"/>
      <c r="C838" s="1"/>
      <c r="D838" s="2"/>
      <c r="E838" s="185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3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177"/>
      <c r="AF838" s="177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4"/>
      <c r="BA838" s="2"/>
      <c r="BB838" s="2"/>
      <c r="BC838" s="2"/>
      <c r="BD838" s="2"/>
      <c r="BE838" s="2"/>
      <c r="BF838" s="97"/>
      <c r="BG838" s="177"/>
      <c r="BH838" s="177"/>
      <c r="BI838" s="177"/>
      <c r="BJ838" s="37"/>
      <c r="BK838" s="37"/>
      <c r="BL838" s="37"/>
      <c r="BM838" s="37"/>
      <c r="BN838" s="37"/>
      <c r="BO838" s="37"/>
      <c r="BP838" s="37"/>
      <c r="BQ838" s="37"/>
      <c r="BR838" s="4"/>
      <c r="BS838" s="4"/>
      <c r="BT838" s="4"/>
      <c r="BU838" s="4"/>
      <c r="BV838" s="37"/>
      <c r="BW838" s="4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5"/>
      <c r="CK838" s="2"/>
      <c r="CL838" s="2"/>
    </row>
    <row r="839" spans="1:90" ht="12.75" customHeight="1">
      <c r="A839" s="1"/>
      <c r="B839" s="1"/>
      <c r="C839" s="1"/>
      <c r="D839" s="2"/>
      <c r="E839" s="185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3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177"/>
      <c r="AF839" s="177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4"/>
      <c r="BA839" s="2"/>
      <c r="BB839" s="2"/>
      <c r="BC839" s="2"/>
      <c r="BD839" s="2"/>
      <c r="BE839" s="2"/>
      <c r="BF839" s="97"/>
      <c r="BG839" s="177"/>
      <c r="BH839" s="177"/>
      <c r="BI839" s="177"/>
      <c r="BJ839" s="37"/>
      <c r="BK839" s="37"/>
      <c r="BL839" s="37"/>
      <c r="BM839" s="37"/>
      <c r="BN839" s="37"/>
      <c r="BO839" s="37"/>
      <c r="BP839" s="37"/>
      <c r="BQ839" s="37"/>
      <c r="BR839" s="4"/>
      <c r="BS839" s="4"/>
      <c r="BT839" s="4"/>
      <c r="BU839" s="4"/>
      <c r="BV839" s="37"/>
      <c r="BW839" s="4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5"/>
      <c r="CK839" s="2"/>
      <c r="CL839" s="2"/>
    </row>
    <row r="840" spans="1:90" ht="12.75" customHeight="1">
      <c r="A840" s="1"/>
      <c r="B840" s="1"/>
      <c r="C840" s="1"/>
      <c r="D840" s="2"/>
      <c r="E840" s="185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3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177"/>
      <c r="AF840" s="177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4"/>
      <c r="BA840" s="2"/>
      <c r="BB840" s="2"/>
      <c r="BC840" s="2"/>
      <c r="BD840" s="2"/>
      <c r="BE840" s="2"/>
      <c r="BF840" s="97"/>
      <c r="BG840" s="177"/>
      <c r="BH840" s="177"/>
      <c r="BI840" s="177"/>
      <c r="BJ840" s="37"/>
      <c r="BK840" s="37"/>
      <c r="BL840" s="37"/>
      <c r="BM840" s="37"/>
      <c r="BN840" s="37"/>
      <c r="BO840" s="37"/>
      <c r="BP840" s="37"/>
      <c r="BQ840" s="37"/>
      <c r="BR840" s="4"/>
      <c r="BS840" s="4"/>
      <c r="BT840" s="4"/>
      <c r="BU840" s="4"/>
      <c r="BV840" s="37"/>
      <c r="BW840" s="4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5"/>
      <c r="CK840" s="2"/>
      <c r="CL840" s="2"/>
    </row>
    <row r="841" spans="1:90" ht="12.75" customHeight="1">
      <c r="A841" s="1"/>
      <c r="B841" s="1"/>
      <c r="C841" s="1"/>
      <c r="D841" s="2"/>
      <c r="E841" s="185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3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177"/>
      <c r="AF841" s="177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4"/>
      <c r="BA841" s="2"/>
      <c r="BB841" s="2"/>
      <c r="BC841" s="2"/>
      <c r="BD841" s="2"/>
      <c r="BE841" s="2"/>
      <c r="BF841" s="97"/>
      <c r="BG841" s="177"/>
      <c r="BH841" s="177"/>
      <c r="BI841" s="177"/>
      <c r="BJ841" s="37"/>
      <c r="BK841" s="37"/>
      <c r="BL841" s="37"/>
      <c r="BM841" s="37"/>
      <c r="BN841" s="37"/>
      <c r="BO841" s="37"/>
      <c r="BP841" s="37"/>
      <c r="BQ841" s="37"/>
      <c r="BR841" s="4"/>
      <c r="BS841" s="4"/>
      <c r="BT841" s="4"/>
      <c r="BU841" s="4"/>
      <c r="BV841" s="37"/>
      <c r="BW841" s="4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5"/>
      <c r="CK841" s="2"/>
      <c r="CL841" s="2"/>
    </row>
    <row r="842" spans="1:90" ht="12.75" customHeight="1">
      <c r="A842" s="1"/>
      <c r="B842" s="1"/>
      <c r="C842" s="1"/>
      <c r="D842" s="2"/>
      <c r="E842" s="185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3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177"/>
      <c r="AF842" s="177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4"/>
      <c r="BA842" s="2"/>
      <c r="BB842" s="2"/>
      <c r="BC842" s="2"/>
      <c r="BD842" s="2"/>
      <c r="BE842" s="2"/>
      <c r="BF842" s="97"/>
      <c r="BG842" s="177"/>
      <c r="BH842" s="177"/>
      <c r="BI842" s="177"/>
      <c r="BJ842" s="37"/>
      <c r="BK842" s="37"/>
      <c r="BL842" s="37"/>
      <c r="BM842" s="37"/>
      <c r="BN842" s="37"/>
      <c r="BO842" s="37"/>
      <c r="BP842" s="37"/>
      <c r="BQ842" s="37"/>
      <c r="BR842" s="4"/>
      <c r="BS842" s="4"/>
      <c r="BT842" s="4"/>
      <c r="BU842" s="4"/>
      <c r="BV842" s="37"/>
      <c r="BW842" s="4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5"/>
      <c r="CK842" s="2"/>
      <c r="CL842" s="2"/>
    </row>
    <row r="843" spans="1:90" ht="12.75" customHeight="1">
      <c r="A843" s="1"/>
      <c r="B843" s="1"/>
      <c r="C843" s="1"/>
      <c r="D843" s="2"/>
      <c r="E843" s="185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3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177"/>
      <c r="AF843" s="177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4"/>
      <c r="BA843" s="2"/>
      <c r="BB843" s="2"/>
      <c r="BC843" s="2"/>
      <c r="BD843" s="2"/>
      <c r="BE843" s="2"/>
      <c r="BF843" s="97"/>
      <c r="BG843" s="177"/>
      <c r="BH843" s="177"/>
      <c r="BI843" s="177"/>
      <c r="BJ843" s="37"/>
      <c r="BK843" s="37"/>
      <c r="BL843" s="37"/>
      <c r="BM843" s="37"/>
      <c r="BN843" s="37"/>
      <c r="BO843" s="37"/>
      <c r="BP843" s="37"/>
      <c r="BQ843" s="37"/>
      <c r="BR843" s="4"/>
      <c r="BS843" s="4"/>
      <c r="BT843" s="4"/>
      <c r="BU843" s="4"/>
      <c r="BV843" s="37"/>
      <c r="BW843" s="4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5"/>
      <c r="CK843" s="2"/>
      <c r="CL843" s="2"/>
    </row>
    <row r="844" spans="1:90" ht="12.75" customHeight="1">
      <c r="A844" s="1"/>
      <c r="B844" s="1"/>
      <c r="C844" s="1"/>
      <c r="D844" s="2"/>
      <c r="E844" s="185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3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177"/>
      <c r="AF844" s="177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4"/>
      <c r="BA844" s="2"/>
      <c r="BB844" s="2"/>
      <c r="BC844" s="2"/>
      <c r="BD844" s="2"/>
      <c r="BE844" s="2"/>
      <c r="BF844" s="97"/>
      <c r="BG844" s="177"/>
      <c r="BH844" s="177"/>
      <c r="BI844" s="177"/>
      <c r="BJ844" s="37"/>
      <c r="BK844" s="37"/>
      <c r="BL844" s="37"/>
      <c r="BM844" s="37"/>
      <c r="BN844" s="37"/>
      <c r="BO844" s="37"/>
      <c r="BP844" s="37"/>
      <c r="BQ844" s="37"/>
      <c r="BR844" s="4"/>
      <c r="BS844" s="4"/>
      <c r="BT844" s="4"/>
      <c r="BU844" s="4"/>
      <c r="BV844" s="37"/>
      <c r="BW844" s="4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5"/>
      <c r="CK844" s="2"/>
      <c r="CL844" s="2"/>
    </row>
    <row r="845" spans="1:90" ht="12.75" customHeight="1">
      <c r="A845" s="1"/>
      <c r="B845" s="1"/>
      <c r="C845" s="1"/>
      <c r="D845" s="2"/>
      <c r="E845" s="185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3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177"/>
      <c r="AF845" s="177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4"/>
      <c r="BA845" s="2"/>
      <c r="BB845" s="2"/>
      <c r="BC845" s="2"/>
      <c r="BD845" s="2"/>
      <c r="BE845" s="2"/>
      <c r="BF845" s="97"/>
      <c r="BG845" s="177"/>
      <c r="BH845" s="177"/>
      <c r="BI845" s="177"/>
      <c r="BJ845" s="37"/>
      <c r="BK845" s="37"/>
      <c r="BL845" s="37"/>
      <c r="BM845" s="37"/>
      <c r="BN845" s="37"/>
      <c r="BO845" s="37"/>
      <c r="BP845" s="37"/>
      <c r="BQ845" s="37"/>
      <c r="BR845" s="4"/>
      <c r="BS845" s="4"/>
      <c r="BT845" s="4"/>
      <c r="BU845" s="4"/>
      <c r="BV845" s="37"/>
      <c r="BW845" s="4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5"/>
      <c r="CK845" s="2"/>
      <c r="CL845" s="2"/>
    </row>
    <row r="846" spans="1:90" ht="12.75" customHeight="1">
      <c r="A846" s="1"/>
      <c r="B846" s="1"/>
      <c r="C846" s="1"/>
      <c r="D846" s="2"/>
      <c r="E846" s="185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3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177"/>
      <c r="AF846" s="177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4"/>
      <c r="BA846" s="2"/>
      <c r="BB846" s="2"/>
      <c r="BC846" s="2"/>
      <c r="BD846" s="2"/>
      <c r="BE846" s="2"/>
      <c r="BF846" s="97"/>
      <c r="BG846" s="177"/>
      <c r="BH846" s="177"/>
      <c r="BI846" s="177"/>
      <c r="BJ846" s="37"/>
      <c r="BK846" s="37"/>
      <c r="BL846" s="37"/>
      <c r="BM846" s="37"/>
      <c r="BN846" s="37"/>
      <c r="BO846" s="37"/>
      <c r="BP846" s="37"/>
      <c r="BQ846" s="37"/>
      <c r="BR846" s="4"/>
      <c r="BS846" s="4"/>
      <c r="BT846" s="4"/>
      <c r="BU846" s="4"/>
      <c r="BV846" s="37"/>
      <c r="BW846" s="4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5"/>
      <c r="CK846" s="2"/>
      <c r="CL846" s="2"/>
    </row>
    <row r="847" spans="1:90" ht="12.75" customHeight="1">
      <c r="A847" s="1"/>
      <c r="B847" s="1"/>
      <c r="C847" s="1"/>
      <c r="D847" s="2"/>
      <c r="E847" s="185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3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177"/>
      <c r="AF847" s="177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4"/>
      <c r="BA847" s="2"/>
      <c r="BB847" s="2"/>
      <c r="BC847" s="2"/>
      <c r="BD847" s="2"/>
      <c r="BE847" s="2"/>
      <c r="BF847" s="97"/>
      <c r="BG847" s="177"/>
      <c r="BH847" s="177"/>
      <c r="BI847" s="177"/>
      <c r="BJ847" s="37"/>
      <c r="BK847" s="37"/>
      <c r="BL847" s="37"/>
      <c r="BM847" s="37"/>
      <c r="BN847" s="37"/>
      <c r="BO847" s="37"/>
      <c r="BP847" s="37"/>
      <c r="BQ847" s="37"/>
      <c r="BR847" s="4"/>
      <c r="BS847" s="4"/>
      <c r="BT847" s="4"/>
      <c r="BU847" s="4"/>
      <c r="BV847" s="37"/>
      <c r="BW847" s="4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5"/>
      <c r="CK847" s="2"/>
      <c r="CL847" s="2"/>
    </row>
    <row r="848" spans="1:90" ht="12.75" customHeight="1">
      <c r="A848" s="1"/>
      <c r="B848" s="1"/>
      <c r="C848" s="1"/>
      <c r="D848" s="2"/>
      <c r="E848" s="185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3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177"/>
      <c r="AF848" s="177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4"/>
      <c r="BA848" s="2"/>
      <c r="BB848" s="2"/>
      <c r="BC848" s="2"/>
      <c r="BD848" s="2"/>
      <c r="BE848" s="2"/>
      <c r="BF848" s="97"/>
      <c r="BG848" s="177"/>
      <c r="BH848" s="177"/>
      <c r="BI848" s="177"/>
      <c r="BJ848" s="37"/>
      <c r="BK848" s="37"/>
      <c r="BL848" s="37"/>
      <c r="BM848" s="37"/>
      <c r="BN848" s="37"/>
      <c r="BO848" s="37"/>
      <c r="BP848" s="37"/>
      <c r="BQ848" s="37"/>
      <c r="BR848" s="4"/>
      <c r="BS848" s="4"/>
      <c r="BT848" s="4"/>
      <c r="BU848" s="4"/>
      <c r="BV848" s="37"/>
      <c r="BW848" s="4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5"/>
      <c r="CK848" s="2"/>
      <c r="CL848" s="2"/>
    </row>
    <row r="849" spans="1:90" ht="12.75" customHeight="1">
      <c r="A849" s="1"/>
      <c r="B849" s="1"/>
      <c r="C849" s="1"/>
      <c r="D849" s="2"/>
      <c r="E849" s="185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3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177"/>
      <c r="AF849" s="177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4"/>
      <c r="BA849" s="2"/>
      <c r="BB849" s="2"/>
      <c r="BC849" s="2"/>
      <c r="BD849" s="2"/>
      <c r="BE849" s="2"/>
      <c r="BF849" s="97"/>
      <c r="BG849" s="177"/>
      <c r="BH849" s="177"/>
      <c r="BI849" s="177"/>
      <c r="BJ849" s="37"/>
      <c r="BK849" s="37"/>
      <c r="BL849" s="37"/>
      <c r="BM849" s="37"/>
      <c r="BN849" s="37"/>
      <c r="BO849" s="37"/>
      <c r="BP849" s="37"/>
      <c r="BQ849" s="37"/>
      <c r="BR849" s="4"/>
      <c r="BS849" s="4"/>
      <c r="BT849" s="4"/>
      <c r="BU849" s="4"/>
      <c r="BV849" s="37"/>
      <c r="BW849" s="4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5"/>
      <c r="CK849" s="2"/>
      <c r="CL849" s="2"/>
    </row>
    <row r="850" spans="1:90" ht="12.75" customHeight="1">
      <c r="A850" s="1"/>
      <c r="B850" s="1"/>
      <c r="C850" s="1"/>
      <c r="D850" s="2"/>
      <c r="E850" s="185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3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177"/>
      <c r="AF850" s="177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4"/>
      <c r="BA850" s="2"/>
      <c r="BB850" s="2"/>
      <c r="BC850" s="2"/>
      <c r="BD850" s="2"/>
      <c r="BE850" s="2"/>
      <c r="BF850" s="97"/>
      <c r="BG850" s="177"/>
      <c r="BH850" s="177"/>
      <c r="BI850" s="177"/>
      <c r="BJ850" s="37"/>
      <c r="BK850" s="37"/>
      <c r="BL850" s="37"/>
      <c r="BM850" s="37"/>
      <c r="BN850" s="37"/>
      <c r="BO850" s="37"/>
      <c r="BP850" s="37"/>
      <c r="BQ850" s="37"/>
      <c r="BR850" s="4"/>
      <c r="BS850" s="4"/>
      <c r="BT850" s="4"/>
      <c r="BU850" s="4"/>
      <c r="BV850" s="37"/>
      <c r="BW850" s="4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5"/>
      <c r="CK850" s="2"/>
      <c r="CL850" s="2"/>
    </row>
    <row r="851" spans="1:90" ht="12.75" customHeight="1">
      <c r="A851" s="1"/>
      <c r="B851" s="1"/>
      <c r="C851" s="1"/>
      <c r="D851" s="2"/>
      <c r="E851" s="185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3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177"/>
      <c r="AF851" s="177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4"/>
      <c r="BA851" s="2"/>
      <c r="BB851" s="2"/>
      <c r="BC851" s="2"/>
      <c r="BD851" s="2"/>
      <c r="BE851" s="2"/>
      <c r="BF851" s="97"/>
      <c r="BG851" s="177"/>
      <c r="BH851" s="177"/>
      <c r="BI851" s="177"/>
      <c r="BJ851" s="37"/>
      <c r="BK851" s="37"/>
      <c r="BL851" s="37"/>
      <c r="BM851" s="37"/>
      <c r="BN851" s="37"/>
      <c r="BO851" s="37"/>
      <c r="BP851" s="37"/>
      <c r="BQ851" s="37"/>
      <c r="BR851" s="4"/>
      <c r="BS851" s="4"/>
      <c r="BT851" s="4"/>
      <c r="BU851" s="4"/>
      <c r="BV851" s="37"/>
      <c r="BW851" s="4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5"/>
      <c r="CK851" s="2"/>
      <c r="CL851" s="2"/>
    </row>
    <row r="852" spans="1:90" ht="12.75" customHeight="1">
      <c r="A852" s="1"/>
      <c r="B852" s="1"/>
      <c r="C852" s="1"/>
      <c r="D852" s="2"/>
      <c r="E852" s="185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3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177"/>
      <c r="AF852" s="177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4"/>
      <c r="BA852" s="2"/>
      <c r="BB852" s="2"/>
      <c r="BC852" s="2"/>
      <c r="BD852" s="2"/>
      <c r="BE852" s="2"/>
      <c r="BF852" s="97"/>
      <c r="BG852" s="177"/>
      <c r="BH852" s="177"/>
      <c r="BI852" s="177"/>
      <c r="BJ852" s="37"/>
      <c r="BK852" s="37"/>
      <c r="BL852" s="37"/>
      <c r="BM852" s="37"/>
      <c r="BN852" s="37"/>
      <c r="BO852" s="37"/>
      <c r="BP852" s="37"/>
      <c r="BQ852" s="37"/>
      <c r="BR852" s="4"/>
      <c r="BS852" s="4"/>
      <c r="BT852" s="4"/>
      <c r="BU852" s="4"/>
      <c r="BV852" s="37"/>
      <c r="BW852" s="4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5"/>
      <c r="CK852" s="2"/>
      <c r="CL852" s="2"/>
    </row>
    <row r="853" spans="1:90" ht="12.75" customHeight="1">
      <c r="A853" s="1"/>
      <c r="B853" s="1"/>
      <c r="C853" s="1"/>
      <c r="D853" s="2"/>
      <c r="E853" s="185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3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177"/>
      <c r="AF853" s="177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4"/>
      <c r="BA853" s="2"/>
      <c r="BB853" s="2"/>
      <c r="BC853" s="2"/>
      <c r="BD853" s="2"/>
      <c r="BE853" s="2"/>
      <c r="BF853" s="97"/>
      <c r="BG853" s="177"/>
      <c r="BH853" s="177"/>
      <c r="BI853" s="177"/>
      <c r="BJ853" s="37"/>
      <c r="BK853" s="37"/>
      <c r="BL853" s="37"/>
      <c r="BM853" s="37"/>
      <c r="BN853" s="37"/>
      <c r="BO853" s="37"/>
      <c r="BP853" s="37"/>
      <c r="BQ853" s="37"/>
      <c r="BR853" s="4"/>
      <c r="BS853" s="4"/>
      <c r="BT853" s="4"/>
      <c r="BU853" s="4"/>
      <c r="BV853" s="37"/>
      <c r="BW853" s="4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5"/>
      <c r="CK853" s="2"/>
      <c r="CL853" s="2"/>
    </row>
    <row r="854" spans="1:90" ht="12.75" customHeight="1">
      <c r="A854" s="1"/>
      <c r="B854" s="1"/>
      <c r="C854" s="1"/>
      <c r="D854" s="2"/>
      <c r="E854" s="185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3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177"/>
      <c r="AF854" s="177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4"/>
      <c r="BA854" s="2"/>
      <c r="BB854" s="2"/>
      <c r="BC854" s="2"/>
      <c r="BD854" s="2"/>
      <c r="BE854" s="2"/>
      <c r="BF854" s="97"/>
      <c r="BG854" s="177"/>
      <c r="BH854" s="177"/>
      <c r="BI854" s="177"/>
      <c r="BJ854" s="37"/>
      <c r="BK854" s="37"/>
      <c r="BL854" s="37"/>
      <c r="BM854" s="37"/>
      <c r="BN854" s="37"/>
      <c r="BO854" s="37"/>
      <c r="BP854" s="37"/>
      <c r="BQ854" s="37"/>
      <c r="BR854" s="4"/>
      <c r="BS854" s="4"/>
      <c r="BT854" s="4"/>
      <c r="BU854" s="4"/>
      <c r="BV854" s="37"/>
      <c r="BW854" s="4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5"/>
      <c r="CK854" s="2"/>
      <c r="CL854" s="2"/>
    </row>
    <row r="855" spans="1:90" ht="12.75" customHeight="1">
      <c r="A855" s="1"/>
      <c r="B855" s="1"/>
      <c r="C855" s="1"/>
      <c r="D855" s="2"/>
      <c r="E855" s="185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3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177"/>
      <c r="AF855" s="177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4"/>
      <c r="BA855" s="2"/>
      <c r="BB855" s="2"/>
      <c r="BC855" s="2"/>
      <c r="BD855" s="2"/>
      <c r="BE855" s="2"/>
      <c r="BF855" s="97"/>
      <c r="BG855" s="177"/>
      <c r="BH855" s="177"/>
      <c r="BI855" s="177"/>
      <c r="BJ855" s="37"/>
      <c r="BK855" s="37"/>
      <c r="BL855" s="37"/>
      <c r="BM855" s="37"/>
      <c r="BN855" s="37"/>
      <c r="BO855" s="37"/>
      <c r="BP855" s="37"/>
      <c r="BQ855" s="37"/>
      <c r="BR855" s="4"/>
      <c r="BS855" s="4"/>
      <c r="BT855" s="4"/>
      <c r="BU855" s="4"/>
      <c r="BV855" s="37"/>
      <c r="BW855" s="4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5"/>
      <c r="CK855" s="2"/>
      <c r="CL855" s="2"/>
    </row>
    <row r="856" spans="1:90" ht="12.75" customHeight="1">
      <c r="A856" s="1"/>
      <c r="B856" s="1"/>
      <c r="C856" s="1"/>
      <c r="D856" s="2"/>
      <c r="E856" s="185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3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177"/>
      <c r="AF856" s="177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4"/>
      <c r="BA856" s="2"/>
      <c r="BB856" s="2"/>
      <c r="BC856" s="2"/>
      <c r="BD856" s="2"/>
      <c r="BE856" s="2"/>
      <c r="BF856" s="97"/>
      <c r="BG856" s="177"/>
      <c r="BH856" s="177"/>
      <c r="BI856" s="177"/>
      <c r="BJ856" s="37"/>
      <c r="BK856" s="37"/>
      <c r="BL856" s="37"/>
      <c r="BM856" s="37"/>
      <c r="BN856" s="37"/>
      <c r="BO856" s="37"/>
      <c r="BP856" s="37"/>
      <c r="BQ856" s="37"/>
      <c r="BR856" s="4"/>
      <c r="BS856" s="4"/>
      <c r="BT856" s="4"/>
      <c r="BU856" s="4"/>
      <c r="BV856" s="37"/>
      <c r="BW856" s="4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5"/>
      <c r="CK856" s="2"/>
      <c r="CL856" s="2"/>
    </row>
    <row r="857" spans="1:90" ht="12.75" customHeight="1">
      <c r="A857" s="1"/>
      <c r="B857" s="1"/>
      <c r="C857" s="1"/>
      <c r="D857" s="2"/>
      <c r="E857" s="185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3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177"/>
      <c r="AF857" s="177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4"/>
      <c r="BA857" s="2"/>
      <c r="BB857" s="2"/>
      <c r="BC857" s="2"/>
      <c r="BD857" s="2"/>
      <c r="BE857" s="2"/>
      <c r="BF857" s="97"/>
      <c r="BG857" s="177"/>
      <c r="BH857" s="177"/>
      <c r="BI857" s="177"/>
      <c r="BJ857" s="37"/>
      <c r="BK857" s="37"/>
      <c r="BL857" s="37"/>
      <c r="BM857" s="37"/>
      <c r="BN857" s="37"/>
      <c r="BO857" s="37"/>
      <c r="BP857" s="37"/>
      <c r="BQ857" s="37"/>
      <c r="BR857" s="4"/>
      <c r="BS857" s="4"/>
      <c r="BT857" s="4"/>
      <c r="BU857" s="4"/>
      <c r="BV857" s="37"/>
      <c r="BW857" s="4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5"/>
      <c r="CK857" s="2"/>
      <c r="CL857" s="2"/>
    </row>
    <row r="858" spans="1:90" ht="12.75" customHeight="1">
      <c r="A858" s="1"/>
      <c r="B858" s="1"/>
      <c r="C858" s="1"/>
      <c r="D858" s="2"/>
      <c r="E858" s="185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3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177"/>
      <c r="AF858" s="177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4"/>
      <c r="BA858" s="2"/>
      <c r="BB858" s="2"/>
      <c r="BC858" s="2"/>
      <c r="BD858" s="2"/>
      <c r="BE858" s="2"/>
      <c r="BF858" s="97"/>
      <c r="BG858" s="177"/>
      <c r="BH858" s="177"/>
      <c r="BI858" s="177"/>
      <c r="BJ858" s="37"/>
      <c r="BK858" s="37"/>
      <c r="BL858" s="37"/>
      <c r="BM858" s="37"/>
      <c r="BN858" s="37"/>
      <c r="BO858" s="37"/>
      <c r="BP858" s="37"/>
      <c r="BQ858" s="37"/>
      <c r="BR858" s="4"/>
      <c r="BS858" s="4"/>
      <c r="BT858" s="4"/>
      <c r="BU858" s="4"/>
      <c r="BV858" s="37"/>
      <c r="BW858" s="4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5"/>
      <c r="CK858" s="2"/>
      <c r="CL858" s="2"/>
    </row>
    <row r="859" spans="1:90" ht="12.75" customHeight="1">
      <c r="A859" s="1"/>
      <c r="B859" s="1"/>
      <c r="C859" s="1"/>
      <c r="D859" s="2"/>
      <c r="E859" s="185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3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177"/>
      <c r="AF859" s="177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4"/>
      <c r="BA859" s="2"/>
      <c r="BB859" s="2"/>
      <c r="BC859" s="2"/>
      <c r="BD859" s="2"/>
      <c r="BE859" s="2"/>
      <c r="BF859" s="97"/>
      <c r="BG859" s="177"/>
      <c r="BH859" s="177"/>
      <c r="BI859" s="177"/>
      <c r="BJ859" s="37"/>
      <c r="BK859" s="37"/>
      <c r="BL859" s="37"/>
      <c r="BM859" s="37"/>
      <c r="BN859" s="37"/>
      <c r="BO859" s="37"/>
      <c r="BP859" s="37"/>
      <c r="BQ859" s="37"/>
      <c r="BR859" s="4"/>
      <c r="BS859" s="4"/>
      <c r="BT859" s="4"/>
      <c r="BU859" s="4"/>
      <c r="BV859" s="37"/>
      <c r="BW859" s="4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5"/>
      <c r="CK859" s="2"/>
      <c r="CL859" s="2"/>
    </row>
    <row r="860" spans="1:90" ht="12.75" customHeight="1">
      <c r="A860" s="1"/>
      <c r="B860" s="1"/>
      <c r="C860" s="1"/>
      <c r="D860" s="2"/>
      <c r="E860" s="185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3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177"/>
      <c r="AF860" s="177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4"/>
      <c r="BA860" s="2"/>
      <c r="BB860" s="2"/>
      <c r="BC860" s="2"/>
      <c r="BD860" s="2"/>
      <c r="BE860" s="2"/>
      <c r="BF860" s="97"/>
      <c r="BG860" s="177"/>
      <c r="BH860" s="177"/>
      <c r="BI860" s="177"/>
      <c r="BJ860" s="37"/>
      <c r="BK860" s="37"/>
      <c r="BL860" s="37"/>
      <c r="BM860" s="37"/>
      <c r="BN860" s="37"/>
      <c r="BO860" s="37"/>
      <c r="BP860" s="37"/>
      <c r="BQ860" s="37"/>
      <c r="BR860" s="4"/>
      <c r="BS860" s="4"/>
      <c r="BT860" s="4"/>
      <c r="BU860" s="4"/>
      <c r="BV860" s="37"/>
      <c r="BW860" s="4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5"/>
      <c r="CK860" s="2"/>
      <c r="CL860" s="2"/>
    </row>
    <row r="861" spans="1:90" ht="12.75" customHeight="1">
      <c r="A861" s="1"/>
      <c r="B861" s="1"/>
      <c r="C861" s="1"/>
      <c r="D861" s="2"/>
      <c r="E861" s="185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3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177"/>
      <c r="AF861" s="177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4"/>
      <c r="BA861" s="2"/>
      <c r="BB861" s="2"/>
      <c r="BC861" s="2"/>
      <c r="BD861" s="2"/>
      <c r="BE861" s="2"/>
      <c r="BF861" s="97"/>
      <c r="BG861" s="177"/>
      <c r="BH861" s="177"/>
      <c r="BI861" s="177"/>
      <c r="BJ861" s="37"/>
      <c r="BK861" s="37"/>
      <c r="BL861" s="37"/>
      <c r="BM861" s="37"/>
      <c r="BN861" s="37"/>
      <c r="BO861" s="37"/>
      <c r="BP861" s="37"/>
      <c r="BQ861" s="37"/>
      <c r="BR861" s="4"/>
      <c r="BS861" s="4"/>
      <c r="BT861" s="4"/>
      <c r="BU861" s="4"/>
      <c r="BV861" s="37"/>
      <c r="BW861" s="4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5"/>
      <c r="CK861" s="2"/>
      <c r="CL861" s="2"/>
    </row>
    <row r="862" spans="1:90" ht="12.75" customHeight="1">
      <c r="A862" s="1"/>
      <c r="B862" s="1"/>
      <c r="C862" s="1"/>
      <c r="D862" s="2"/>
      <c r="E862" s="185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3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177"/>
      <c r="AF862" s="177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4"/>
      <c r="BA862" s="2"/>
      <c r="BB862" s="2"/>
      <c r="BC862" s="2"/>
      <c r="BD862" s="2"/>
      <c r="BE862" s="2"/>
      <c r="BF862" s="97"/>
      <c r="BG862" s="177"/>
      <c r="BH862" s="177"/>
      <c r="BI862" s="177"/>
      <c r="BJ862" s="37"/>
      <c r="BK862" s="37"/>
      <c r="BL862" s="37"/>
      <c r="BM862" s="37"/>
      <c r="BN862" s="37"/>
      <c r="BO862" s="37"/>
      <c r="BP862" s="37"/>
      <c r="BQ862" s="37"/>
      <c r="BR862" s="4"/>
      <c r="BS862" s="4"/>
      <c r="BT862" s="4"/>
      <c r="BU862" s="4"/>
      <c r="BV862" s="37"/>
      <c r="BW862" s="4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5"/>
      <c r="CK862" s="2"/>
      <c r="CL862" s="2"/>
    </row>
    <row r="863" spans="1:90" ht="12.75" customHeight="1">
      <c r="A863" s="1"/>
      <c r="B863" s="1"/>
      <c r="C863" s="1"/>
      <c r="D863" s="2"/>
      <c r="E863" s="185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3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177"/>
      <c r="AF863" s="177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4"/>
      <c r="BA863" s="2"/>
      <c r="BB863" s="2"/>
      <c r="BC863" s="2"/>
      <c r="BD863" s="2"/>
      <c r="BE863" s="2"/>
      <c r="BF863" s="97"/>
      <c r="BG863" s="177"/>
      <c r="BH863" s="177"/>
      <c r="BI863" s="177"/>
      <c r="BJ863" s="37"/>
      <c r="BK863" s="37"/>
      <c r="BL863" s="37"/>
      <c r="BM863" s="37"/>
      <c r="BN863" s="37"/>
      <c r="BO863" s="37"/>
      <c r="BP863" s="37"/>
      <c r="BQ863" s="37"/>
      <c r="BR863" s="4"/>
      <c r="BS863" s="4"/>
      <c r="BT863" s="4"/>
      <c r="BU863" s="4"/>
      <c r="BV863" s="37"/>
      <c r="BW863" s="4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5"/>
      <c r="CK863" s="2"/>
      <c r="CL863" s="2"/>
    </row>
    <row r="864" spans="1:90" ht="12.75" customHeight="1">
      <c r="A864" s="1"/>
      <c r="B864" s="1"/>
      <c r="C864" s="1"/>
      <c r="D864" s="2"/>
      <c r="E864" s="185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3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177"/>
      <c r="AF864" s="177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4"/>
      <c r="BA864" s="2"/>
      <c r="BB864" s="2"/>
      <c r="BC864" s="2"/>
      <c r="BD864" s="2"/>
      <c r="BE864" s="2"/>
      <c r="BF864" s="97"/>
      <c r="BG864" s="177"/>
      <c r="BH864" s="177"/>
      <c r="BI864" s="177"/>
      <c r="BJ864" s="37"/>
      <c r="BK864" s="37"/>
      <c r="BL864" s="37"/>
      <c r="BM864" s="37"/>
      <c r="BN864" s="37"/>
      <c r="BO864" s="37"/>
      <c r="BP864" s="37"/>
      <c r="BQ864" s="37"/>
      <c r="BR864" s="4"/>
      <c r="BS864" s="4"/>
      <c r="BT864" s="4"/>
      <c r="BU864" s="4"/>
      <c r="BV864" s="37"/>
      <c r="BW864" s="4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5"/>
      <c r="CK864" s="2"/>
      <c r="CL864" s="2"/>
    </row>
    <row r="865" spans="1:90" ht="12.75" customHeight="1">
      <c r="A865" s="1"/>
      <c r="B865" s="1"/>
      <c r="C865" s="1"/>
      <c r="D865" s="2"/>
      <c r="E865" s="185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3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177"/>
      <c r="AF865" s="177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4"/>
      <c r="BA865" s="2"/>
      <c r="BB865" s="2"/>
      <c r="BC865" s="2"/>
      <c r="BD865" s="2"/>
      <c r="BE865" s="2"/>
      <c r="BF865" s="97"/>
      <c r="BG865" s="177"/>
      <c r="BH865" s="177"/>
      <c r="BI865" s="177"/>
      <c r="BJ865" s="37"/>
      <c r="BK865" s="37"/>
      <c r="BL865" s="37"/>
      <c r="BM865" s="37"/>
      <c r="BN865" s="37"/>
      <c r="BO865" s="37"/>
      <c r="BP865" s="37"/>
      <c r="BQ865" s="37"/>
      <c r="BR865" s="4"/>
      <c r="BS865" s="4"/>
      <c r="BT865" s="4"/>
      <c r="BU865" s="4"/>
      <c r="BV865" s="37"/>
      <c r="BW865" s="4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5"/>
      <c r="CK865" s="2"/>
      <c r="CL865" s="2"/>
    </row>
    <row r="866" spans="1:90" ht="12.75" customHeight="1">
      <c r="A866" s="1"/>
      <c r="B866" s="1"/>
      <c r="C866" s="1"/>
      <c r="D866" s="2"/>
      <c r="E866" s="185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3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177"/>
      <c r="AF866" s="177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4"/>
      <c r="BA866" s="2"/>
      <c r="BB866" s="2"/>
      <c r="BC866" s="2"/>
      <c r="BD866" s="2"/>
      <c r="BE866" s="2"/>
      <c r="BF866" s="97"/>
      <c r="BG866" s="177"/>
      <c r="BH866" s="177"/>
      <c r="BI866" s="177"/>
      <c r="BJ866" s="37"/>
      <c r="BK866" s="37"/>
      <c r="BL866" s="37"/>
      <c r="BM866" s="37"/>
      <c r="BN866" s="37"/>
      <c r="BO866" s="37"/>
      <c r="BP866" s="37"/>
      <c r="BQ866" s="37"/>
      <c r="BR866" s="4"/>
      <c r="BS866" s="4"/>
      <c r="BT866" s="4"/>
      <c r="BU866" s="4"/>
      <c r="BV866" s="37"/>
      <c r="BW866" s="4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5"/>
      <c r="CK866" s="2"/>
      <c r="CL866" s="2"/>
    </row>
    <row r="867" spans="1:90" ht="12.75" customHeight="1">
      <c r="A867" s="1"/>
      <c r="B867" s="1"/>
      <c r="C867" s="1"/>
      <c r="D867" s="2"/>
      <c r="E867" s="185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3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177"/>
      <c r="AF867" s="177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4"/>
      <c r="BA867" s="2"/>
      <c r="BB867" s="2"/>
      <c r="BC867" s="2"/>
      <c r="BD867" s="2"/>
      <c r="BE867" s="2"/>
      <c r="BF867" s="97"/>
      <c r="BG867" s="177"/>
      <c r="BH867" s="177"/>
      <c r="BI867" s="177"/>
      <c r="BJ867" s="37"/>
      <c r="BK867" s="37"/>
      <c r="BL867" s="37"/>
      <c r="BM867" s="37"/>
      <c r="BN867" s="37"/>
      <c r="BO867" s="37"/>
      <c r="BP867" s="37"/>
      <c r="BQ867" s="37"/>
      <c r="BR867" s="4"/>
      <c r="BS867" s="4"/>
      <c r="BT867" s="4"/>
      <c r="BU867" s="4"/>
      <c r="BV867" s="37"/>
      <c r="BW867" s="4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5"/>
      <c r="CK867" s="2"/>
      <c r="CL867" s="2"/>
    </row>
    <row r="868" spans="1:90" ht="12.75" customHeight="1">
      <c r="A868" s="1"/>
      <c r="B868" s="1"/>
      <c r="C868" s="1"/>
      <c r="D868" s="2"/>
      <c r="E868" s="185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3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177"/>
      <c r="AF868" s="177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4"/>
      <c r="BA868" s="2"/>
      <c r="BB868" s="2"/>
      <c r="BC868" s="2"/>
      <c r="BD868" s="2"/>
      <c r="BE868" s="2"/>
      <c r="BF868" s="97"/>
      <c r="BG868" s="177"/>
      <c r="BH868" s="177"/>
      <c r="BI868" s="177"/>
      <c r="BJ868" s="37"/>
      <c r="BK868" s="37"/>
      <c r="BL868" s="37"/>
      <c r="BM868" s="37"/>
      <c r="BN868" s="37"/>
      <c r="BO868" s="37"/>
      <c r="BP868" s="37"/>
      <c r="BQ868" s="37"/>
      <c r="BR868" s="4"/>
      <c r="BS868" s="4"/>
      <c r="BT868" s="4"/>
      <c r="BU868" s="4"/>
      <c r="BV868" s="37"/>
      <c r="BW868" s="4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5"/>
      <c r="CK868" s="2"/>
      <c r="CL868" s="2"/>
    </row>
    <row r="869" spans="1:90" ht="12.75" customHeight="1">
      <c r="A869" s="1"/>
      <c r="B869" s="1"/>
      <c r="C869" s="1"/>
      <c r="D869" s="2"/>
      <c r="E869" s="185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3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177"/>
      <c r="AF869" s="177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4"/>
      <c r="BA869" s="2"/>
      <c r="BB869" s="2"/>
      <c r="BC869" s="2"/>
      <c r="BD869" s="2"/>
      <c r="BE869" s="2"/>
      <c r="BF869" s="97"/>
      <c r="BG869" s="177"/>
      <c r="BH869" s="177"/>
      <c r="BI869" s="177"/>
      <c r="BJ869" s="37"/>
      <c r="BK869" s="37"/>
      <c r="BL869" s="37"/>
      <c r="BM869" s="37"/>
      <c r="BN869" s="37"/>
      <c r="BO869" s="37"/>
      <c r="BP869" s="37"/>
      <c r="BQ869" s="37"/>
      <c r="BR869" s="4"/>
      <c r="BS869" s="4"/>
      <c r="BT869" s="4"/>
      <c r="BU869" s="4"/>
      <c r="BV869" s="37"/>
      <c r="BW869" s="4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5"/>
      <c r="CK869" s="2"/>
      <c r="CL869" s="2"/>
    </row>
    <row r="870" spans="1:90" ht="12.75" customHeight="1">
      <c r="A870" s="1"/>
      <c r="B870" s="1"/>
      <c r="C870" s="1"/>
      <c r="D870" s="2"/>
      <c r="E870" s="185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3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177"/>
      <c r="AF870" s="177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4"/>
      <c r="BA870" s="2"/>
      <c r="BB870" s="2"/>
      <c r="BC870" s="2"/>
      <c r="BD870" s="2"/>
      <c r="BE870" s="2"/>
      <c r="BF870" s="97"/>
      <c r="BG870" s="177"/>
      <c r="BH870" s="177"/>
      <c r="BI870" s="177"/>
      <c r="BJ870" s="37"/>
      <c r="BK870" s="37"/>
      <c r="BL870" s="37"/>
      <c r="BM870" s="37"/>
      <c r="BN870" s="37"/>
      <c r="BO870" s="37"/>
      <c r="BP870" s="37"/>
      <c r="BQ870" s="37"/>
      <c r="BR870" s="4"/>
      <c r="BS870" s="4"/>
      <c r="BT870" s="4"/>
      <c r="BU870" s="4"/>
      <c r="BV870" s="37"/>
      <c r="BW870" s="4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5"/>
      <c r="CK870" s="2"/>
      <c r="CL870" s="2"/>
    </row>
    <row r="871" spans="1:90" ht="12.75" customHeight="1">
      <c r="A871" s="1"/>
      <c r="B871" s="1"/>
      <c r="C871" s="1"/>
      <c r="D871" s="2"/>
      <c r="E871" s="185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3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177"/>
      <c r="AF871" s="177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4"/>
      <c r="BA871" s="2"/>
      <c r="BB871" s="2"/>
      <c r="BC871" s="2"/>
      <c r="BD871" s="2"/>
      <c r="BE871" s="2"/>
      <c r="BF871" s="97"/>
      <c r="BG871" s="177"/>
      <c r="BH871" s="177"/>
      <c r="BI871" s="177"/>
      <c r="BJ871" s="37"/>
      <c r="BK871" s="37"/>
      <c r="BL871" s="37"/>
      <c r="BM871" s="37"/>
      <c r="BN871" s="37"/>
      <c r="BO871" s="37"/>
      <c r="BP871" s="37"/>
      <c r="BQ871" s="37"/>
      <c r="BR871" s="4"/>
      <c r="BS871" s="4"/>
      <c r="BT871" s="4"/>
      <c r="BU871" s="4"/>
      <c r="BV871" s="37"/>
      <c r="BW871" s="4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5"/>
      <c r="CK871" s="2"/>
      <c r="CL871" s="2"/>
    </row>
    <row r="872" spans="1:90" ht="12.75" customHeight="1">
      <c r="A872" s="1"/>
      <c r="B872" s="1"/>
      <c r="C872" s="1"/>
      <c r="D872" s="2"/>
      <c r="E872" s="185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3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177"/>
      <c r="AF872" s="177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4"/>
      <c r="BA872" s="2"/>
      <c r="BB872" s="2"/>
      <c r="BC872" s="2"/>
      <c r="BD872" s="2"/>
      <c r="BE872" s="2"/>
      <c r="BF872" s="97"/>
      <c r="BG872" s="177"/>
      <c r="BH872" s="177"/>
      <c r="BI872" s="177"/>
      <c r="BJ872" s="37"/>
      <c r="BK872" s="37"/>
      <c r="BL872" s="37"/>
      <c r="BM872" s="37"/>
      <c r="BN872" s="37"/>
      <c r="BO872" s="37"/>
      <c r="BP872" s="37"/>
      <c r="BQ872" s="37"/>
      <c r="BR872" s="4"/>
      <c r="BS872" s="4"/>
      <c r="BT872" s="4"/>
      <c r="BU872" s="4"/>
      <c r="BV872" s="37"/>
      <c r="BW872" s="4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5"/>
      <c r="CK872" s="2"/>
      <c r="CL872" s="2"/>
    </row>
    <row r="873" spans="1:90" ht="12.75" customHeight="1">
      <c r="A873" s="1"/>
      <c r="B873" s="1"/>
      <c r="C873" s="1"/>
      <c r="D873" s="2"/>
      <c r="E873" s="185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3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177"/>
      <c r="AF873" s="177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4"/>
      <c r="BA873" s="2"/>
      <c r="BB873" s="2"/>
      <c r="BC873" s="2"/>
      <c r="BD873" s="2"/>
      <c r="BE873" s="2"/>
      <c r="BF873" s="97"/>
      <c r="BG873" s="177"/>
      <c r="BH873" s="177"/>
      <c r="BI873" s="177"/>
      <c r="BJ873" s="37"/>
      <c r="BK873" s="37"/>
      <c r="BL873" s="37"/>
      <c r="BM873" s="37"/>
      <c r="BN873" s="37"/>
      <c r="BO873" s="37"/>
      <c r="BP873" s="37"/>
      <c r="BQ873" s="37"/>
      <c r="BR873" s="4"/>
      <c r="BS873" s="4"/>
      <c r="BT873" s="4"/>
      <c r="BU873" s="4"/>
      <c r="BV873" s="37"/>
      <c r="BW873" s="4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5"/>
      <c r="CK873" s="2"/>
      <c r="CL873" s="2"/>
    </row>
    <row r="874" spans="1:90" ht="12.75" customHeight="1">
      <c r="A874" s="1"/>
      <c r="B874" s="1"/>
      <c r="C874" s="1"/>
      <c r="D874" s="2"/>
      <c r="E874" s="185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3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177"/>
      <c r="AF874" s="177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4"/>
      <c r="BA874" s="2"/>
      <c r="BB874" s="2"/>
      <c r="BC874" s="2"/>
      <c r="BD874" s="2"/>
      <c r="BE874" s="2"/>
      <c r="BF874" s="97"/>
      <c r="BG874" s="177"/>
      <c r="BH874" s="177"/>
      <c r="BI874" s="177"/>
      <c r="BJ874" s="37"/>
      <c r="BK874" s="37"/>
      <c r="BL874" s="37"/>
      <c r="BM874" s="37"/>
      <c r="BN874" s="37"/>
      <c r="BO874" s="37"/>
      <c r="BP874" s="37"/>
      <c r="BQ874" s="37"/>
      <c r="BR874" s="4"/>
      <c r="BS874" s="4"/>
      <c r="BT874" s="4"/>
      <c r="BU874" s="4"/>
      <c r="BV874" s="37"/>
      <c r="BW874" s="4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5"/>
      <c r="CK874" s="2"/>
      <c r="CL874" s="2"/>
    </row>
    <row r="875" spans="1:90" ht="12.75" customHeight="1">
      <c r="A875" s="1"/>
      <c r="B875" s="1"/>
      <c r="C875" s="1"/>
      <c r="D875" s="2"/>
      <c r="E875" s="185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3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177"/>
      <c r="AF875" s="177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4"/>
      <c r="BA875" s="2"/>
      <c r="BB875" s="2"/>
      <c r="BC875" s="2"/>
      <c r="BD875" s="2"/>
      <c r="BE875" s="2"/>
      <c r="BF875" s="97"/>
      <c r="BG875" s="177"/>
      <c r="BH875" s="177"/>
      <c r="BI875" s="177"/>
      <c r="BJ875" s="37"/>
      <c r="BK875" s="37"/>
      <c r="BL875" s="37"/>
      <c r="BM875" s="37"/>
      <c r="BN875" s="37"/>
      <c r="BO875" s="37"/>
      <c r="BP875" s="37"/>
      <c r="BQ875" s="37"/>
      <c r="BR875" s="4"/>
      <c r="BS875" s="4"/>
      <c r="BT875" s="4"/>
      <c r="BU875" s="4"/>
      <c r="BV875" s="37"/>
      <c r="BW875" s="4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5"/>
      <c r="CK875" s="2"/>
      <c r="CL875" s="2"/>
    </row>
    <row r="876" spans="1:90" ht="12.75" customHeight="1">
      <c r="A876" s="1"/>
      <c r="B876" s="1"/>
      <c r="C876" s="1"/>
      <c r="D876" s="2"/>
      <c r="E876" s="185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3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177"/>
      <c r="AF876" s="177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4"/>
      <c r="BA876" s="2"/>
      <c r="BB876" s="2"/>
      <c r="BC876" s="2"/>
      <c r="BD876" s="2"/>
      <c r="BE876" s="2"/>
      <c r="BF876" s="97"/>
      <c r="BG876" s="177"/>
      <c r="BH876" s="177"/>
      <c r="BI876" s="177"/>
      <c r="BJ876" s="37"/>
      <c r="BK876" s="37"/>
      <c r="BL876" s="37"/>
      <c r="BM876" s="37"/>
      <c r="BN876" s="37"/>
      <c r="BO876" s="37"/>
      <c r="BP876" s="37"/>
      <c r="BQ876" s="37"/>
      <c r="BR876" s="4"/>
      <c r="BS876" s="4"/>
      <c r="BT876" s="4"/>
      <c r="BU876" s="4"/>
      <c r="BV876" s="37"/>
      <c r="BW876" s="4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5"/>
      <c r="CK876" s="2"/>
      <c r="CL876" s="2"/>
    </row>
    <row r="877" spans="1:90" ht="12.75" customHeight="1">
      <c r="A877" s="1"/>
      <c r="B877" s="1"/>
      <c r="C877" s="1"/>
      <c r="D877" s="2"/>
      <c r="E877" s="185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3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177"/>
      <c r="AF877" s="177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4"/>
      <c r="BA877" s="2"/>
      <c r="BB877" s="2"/>
      <c r="BC877" s="2"/>
      <c r="BD877" s="2"/>
      <c r="BE877" s="2"/>
      <c r="BF877" s="97"/>
      <c r="BG877" s="177"/>
      <c r="BH877" s="177"/>
      <c r="BI877" s="177"/>
      <c r="BJ877" s="37"/>
      <c r="BK877" s="37"/>
      <c r="BL877" s="37"/>
      <c r="BM877" s="37"/>
      <c r="BN877" s="37"/>
      <c r="BO877" s="37"/>
      <c r="BP877" s="37"/>
      <c r="BQ877" s="37"/>
      <c r="BR877" s="4"/>
      <c r="BS877" s="4"/>
      <c r="BT877" s="4"/>
      <c r="BU877" s="4"/>
      <c r="BV877" s="37"/>
      <c r="BW877" s="4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5"/>
      <c r="CK877" s="2"/>
      <c r="CL877" s="2"/>
    </row>
    <row r="878" spans="1:90" ht="12.75" customHeight="1">
      <c r="A878" s="1"/>
      <c r="B878" s="1"/>
      <c r="C878" s="1"/>
      <c r="D878" s="2"/>
      <c r="E878" s="185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3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177"/>
      <c r="AF878" s="177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4"/>
      <c r="BA878" s="2"/>
      <c r="BB878" s="2"/>
      <c r="BC878" s="2"/>
      <c r="BD878" s="2"/>
      <c r="BE878" s="2"/>
      <c r="BF878" s="97"/>
      <c r="BG878" s="177"/>
      <c r="BH878" s="177"/>
      <c r="BI878" s="177"/>
      <c r="BJ878" s="37"/>
      <c r="BK878" s="37"/>
      <c r="BL878" s="37"/>
      <c r="BM878" s="37"/>
      <c r="BN878" s="37"/>
      <c r="BO878" s="37"/>
      <c r="BP878" s="37"/>
      <c r="BQ878" s="37"/>
      <c r="BR878" s="4"/>
      <c r="BS878" s="4"/>
      <c r="BT878" s="4"/>
      <c r="BU878" s="4"/>
      <c r="BV878" s="37"/>
      <c r="BW878" s="4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5"/>
      <c r="CK878" s="2"/>
      <c r="CL878" s="2"/>
    </row>
    <row r="879" spans="1:90" ht="12.75" customHeight="1">
      <c r="A879" s="1"/>
      <c r="B879" s="1"/>
      <c r="C879" s="1"/>
      <c r="D879" s="2"/>
      <c r="E879" s="185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3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177"/>
      <c r="AF879" s="177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4"/>
      <c r="BA879" s="2"/>
      <c r="BB879" s="2"/>
      <c r="BC879" s="2"/>
      <c r="BD879" s="2"/>
      <c r="BE879" s="2"/>
      <c r="BF879" s="97"/>
      <c r="BG879" s="177"/>
      <c r="BH879" s="177"/>
      <c r="BI879" s="177"/>
      <c r="BJ879" s="37"/>
      <c r="BK879" s="37"/>
      <c r="BL879" s="37"/>
      <c r="BM879" s="37"/>
      <c r="BN879" s="37"/>
      <c r="BO879" s="37"/>
      <c r="BP879" s="37"/>
      <c r="BQ879" s="37"/>
      <c r="BR879" s="4"/>
      <c r="BS879" s="4"/>
      <c r="BT879" s="4"/>
      <c r="BU879" s="4"/>
      <c r="BV879" s="37"/>
      <c r="BW879" s="4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5"/>
      <c r="CK879" s="2"/>
      <c r="CL879" s="2"/>
    </row>
    <row r="880" spans="1:90" ht="12.75" customHeight="1">
      <c r="A880" s="1"/>
      <c r="B880" s="1"/>
      <c r="C880" s="1"/>
      <c r="D880" s="2"/>
      <c r="E880" s="185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3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177"/>
      <c r="AF880" s="177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4"/>
      <c r="BA880" s="2"/>
      <c r="BB880" s="2"/>
      <c r="BC880" s="2"/>
      <c r="BD880" s="2"/>
      <c r="BE880" s="2"/>
      <c r="BF880" s="97"/>
      <c r="BG880" s="177"/>
      <c r="BH880" s="177"/>
      <c r="BI880" s="177"/>
      <c r="BJ880" s="37"/>
      <c r="BK880" s="37"/>
      <c r="BL880" s="37"/>
      <c r="BM880" s="37"/>
      <c r="BN880" s="37"/>
      <c r="BO880" s="37"/>
      <c r="BP880" s="37"/>
      <c r="BQ880" s="37"/>
      <c r="BR880" s="4"/>
      <c r="BS880" s="4"/>
      <c r="BT880" s="4"/>
      <c r="BU880" s="4"/>
      <c r="BV880" s="37"/>
      <c r="BW880" s="4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5"/>
      <c r="CK880" s="2"/>
      <c r="CL880" s="2"/>
    </row>
    <row r="881" spans="1:90" ht="12.75" customHeight="1">
      <c r="A881" s="1"/>
      <c r="B881" s="1"/>
      <c r="C881" s="1"/>
      <c r="D881" s="2"/>
      <c r="E881" s="185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3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177"/>
      <c r="AF881" s="177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4"/>
      <c r="BA881" s="2"/>
      <c r="BB881" s="2"/>
      <c r="BC881" s="2"/>
      <c r="BD881" s="2"/>
      <c r="BE881" s="2"/>
      <c r="BF881" s="97"/>
      <c r="BG881" s="177"/>
      <c r="BH881" s="177"/>
      <c r="BI881" s="177"/>
      <c r="BJ881" s="37"/>
      <c r="BK881" s="37"/>
      <c r="BL881" s="37"/>
      <c r="BM881" s="37"/>
      <c r="BN881" s="37"/>
      <c r="BO881" s="37"/>
      <c r="BP881" s="37"/>
      <c r="BQ881" s="37"/>
      <c r="BR881" s="4"/>
      <c r="BS881" s="4"/>
      <c r="BT881" s="4"/>
      <c r="BU881" s="4"/>
      <c r="BV881" s="37"/>
      <c r="BW881" s="4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5"/>
      <c r="CK881" s="2"/>
      <c r="CL881" s="2"/>
    </row>
    <row r="882" spans="1:90" ht="12.75" customHeight="1">
      <c r="A882" s="1"/>
      <c r="B882" s="1"/>
      <c r="C882" s="1"/>
      <c r="D882" s="2"/>
      <c r="E882" s="185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3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177"/>
      <c r="AF882" s="177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4"/>
      <c r="BA882" s="2"/>
      <c r="BB882" s="2"/>
      <c r="BC882" s="2"/>
      <c r="BD882" s="2"/>
      <c r="BE882" s="2"/>
      <c r="BF882" s="97"/>
      <c r="BG882" s="177"/>
      <c r="BH882" s="177"/>
      <c r="BI882" s="177"/>
      <c r="BJ882" s="37"/>
      <c r="BK882" s="37"/>
      <c r="BL882" s="37"/>
      <c r="BM882" s="37"/>
      <c r="BN882" s="37"/>
      <c r="BO882" s="37"/>
      <c r="BP882" s="37"/>
      <c r="BQ882" s="37"/>
      <c r="BR882" s="4"/>
      <c r="BS882" s="4"/>
      <c r="BT882" s="4"/>
      <c r="BU882" s="4"/>
      <c r="BV882" s="37"/>
      <c r="BW882" s="4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5"/>
      <c r="CK882" s="2"/>
      <c r="CL882" s="2"/>
    </row>
    <row r="883" spans="1:90" ht="12.75" customHeight="1">
      <c r="A883" s="1"/>
      <c r="B883" s="1"/>
      <c r="C883" s="1"/>
      <c r="D883" s="2"/>
      <c r="E883" s="185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3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177"/>
      <c r="AF883" s="177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4"/>
      <c r="BA883" s="2"/>
      <c r="BB883" s="2"/>
      <c r="BC883" s="2"/>
      <c r="BD883" s="2"/>
      <c r="BE883" s="2"/>
      <c r="BF883" s="97"/>
      <c r="BG883" s="177"/>
      <c r="BH883" s="177"/>
      <c r="BI883" s="177"/>
      <c r="BJ883" s="37"/>
      <c r="BK883" s="37"/>
      <c r="BL883" s="37"/>
      <c r="BM883" s="37"/>
      <c r="BN883" s="37"/>
      <c r="BO883" s="37"/>
      <c r="BP883" s="37"/>
      <c r="BQ883" s="37"/>
      <c r="BR883" s="4"/>
      <c r="BS883" s="4"/>
      <c r="BT883" s="4"/>
      <c r="BU883" s="4"/>
      <c r="BV883" s="37"/>
      <c r="BW883" s="4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5"/>
      <c r="CK883" s="2"/>
      <c r="CL883" s="2"/>
    </row>
    <row r="884" spans="1:90" ht="12.75" customHeight="1">
      <c r="A884" s="1"/>
      <c r="B884" s="1"/>
      <c r="C884" s="1"/>
      <c r="D884" s="2"/>
      <c r="E884" s="185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3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177"/>
      <c r="AF884" s="177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4"/>
      <c r="BA884" s="2"/>
      <c r="BB884" s="2"/>
      <c r="BC884" s="2"/>
      <c r="BD884" s="2"/>
      <c r="BE884" s="2"/>
      <c r="BF884" s="97"/>
      <c r="BG884" s="177"/>
      <c r="BH884" s="177"/>
      <c r="BI884" s="177"/>
      <c r="BJ884" s="37"/>
      <c r="BK884" s="37"/>
      <c r="BL884" s="37"/>
      <c r="BM884" s="37"/>
      <c r="BN884" s="37"/>
      <c r="BO884" s="37"/>
      <c r="BP884" s="37"/>
      <c r="BQ884" s="37"/>
      <c r="BR884" s="4"/>
      <c r="BS884" s="4"/>
      <c r="BT884" s="4"/>
      <c r="BU884" s="4"/>
      <c r="BV884" s="37"/>
      <c r="BW884" s="4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5"/>
      <c r="CK884" s="2"/>
      <c r="CL884" s="2"/>
    </row>
    <row r="885" spans="1:90" ht="12.75" customHeight="1">
      <c r="A885" s="1"/>
      <c r="B885" s="1"/>
      <c r="C885" s="1"/>
      <c r="D885" s="2"/>
      <c r="E885" s="185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3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177"/>
      <c r="AF885" s="177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4"/>
      <c r="BA885" s="2"/>
      <c r="BB885" s="2"/>
      <c r="BC885" s="2"/>
      <c r="BD885" s="2"/>
      <c r="BE885" s="2"/>
      <c r="BF885" s="97"/>
      <c r="BG885" s="177"/>
      <c r="BH885" s="177"/>
      <c r="BI885" s="177"/>
      <c r="BJ885" s="37"/>
      <c r="BK885" s="37"/>
      <c r="BL885" s="37"/>
      <c r="BM885" s="37"/>
      <c r="BN885" s="37"/>
      <c r="BO885" s="37"/>
      <c r="BP885" s="37"/>
      <c r="BQ885" s="37"/>
      <c r="BR885" s="4"/>
      <c r="BS885" s="4"/>
      <c r="BT885" s="4"/>
      <c r="BU885" s="4"/>
      <c r="BV885" s="37"/>
      <c r="BW885" s="4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5"/>
      <c r="CK885" s="2"/>
      <c r="CL885" s="2"/>
    </row>
    <row r="886" spans="1:90" ht="12.75" customHeight="1">
      <c r="A886" s="1"/>
      <c r="B886" s="1"/>
      <c r="C886" s="1"/>
      <c r="D886" s="2"/>
      <c r="E886" s="185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3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177"/>
      <c r="AF886" s="177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4"/>
      <c r="BA886" s="2"/>
      <c r="BB886" s="2"/>
      <c r="BC886" s="2"/>
      <c r="BD886" s="2"/>
      <c r="BE886" s="2"/>
      <c r="BF886" s="97"/>
      <c r="BG886" s="177"/>
      <c r="BH886" s="177"/>
      <c r="BI886" s="177"/>
      <c r="BJ886" s="37"/>
      <c r="BK886" s="37"/>
      <c r="BL886" s="37"/>
      <c r="BM886" s="37"/>
      <c r="BN886" s="37"/>
      <c r="BO886" s="37"/>
      <c r="BP886" s="37"/>
      <c r="BQ886" s="37"/>
      <c r="BR886" s="4"/>
      <c r="BS886" s="4"/>
      <c r="BT886" s="4"/>
      <c r="BU886" s="4"/>
      <c r="BV886" s="37"/>
      <c r="BW886" s="4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5"/>
      <c r="CK886" s="2"/>
      <c r="CL886" s="2"/>
    </row>
    <row r="887" spans="1:90" ht="12.75" customHeight="1">
      <c r="A887" s="1"/>
      <c r="B887" s="1"/>
      <c r="C887" s="1"/>
      <c r="D887" s="2"/>
      <c r="E887" s="185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3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177"/>
      <c r="AF887" s="177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4"/>
      <c r="BA887" s="2"/>
      <c r="BB887" s="2"/>
      <c r="BC887" s="2"/>
      <c r="BD887" s="2"/>
      <c r="BE887" s="2"/>
      <c r="BF887" s="97"/>
      <c r="BG887" s="177"/>
      <c r="BH887" s="177"/>
      <c r="BI887" s="177"/>
      <c r="BJ887" s="37"/>
      <c r="BK887" s="37"/>
      <c r="BL887" s="37"/>
      <c r="BM887" s="37"/>
      <c r="BN887" s="37"/>
      <c r="BO887" s="37"/>
      <c r="BP887" s="37"/>
      <c r="BQ887" s="37"/>
      <c r="BR887" s="4"/>
      <c r="BS887" s="4"/>
      <c r="BT887" s="4"/>
      <c r="BU887" s="4"/>
      <c r="BV887" s="37"/>
      <c r="BW887" s="4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5"/>
      <c r="CK887" s="2"/>
      <c r="CL887" s="2"/>
    </row>
    <row r="888" spans="1:90" ht="12.75" customHeight="1">
      <c r="A888" s="1"/>
      <c r="B888" s="1"/>
      <c r="C888" s="1"/>
      <c r="D888" s="2"/>
      <c r="E888" s="185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3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177"/>
      <c r="AF888" s="177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4"/>
      <c r="BA888" s="2"/>
      <c r="BB888" s="2"/>
      <c r="BC888" s="2"/>
      <c r="BD888" s="2"/>
      <c r="BE888" s="2"/>
      <c r="BF888" s="97"/>
      <c r="BG888" s="177"/>
      <c r="BH888" s="177"/>
      <c r="BI888" s="177"/>
      <c r="BJ888" s="37"/>
      <c r="BK888" s="37"/>
      <c r="BL888" s="37"/>
      <c r="BM888" s="37"/>
      <c r="BN888" s="37"/>
      <c r="BO888" s="37"/>
      <c r="BP888" s="37"/>
      <c r="BQ888" s="37"/>
      <c r="BR888" s="4"/>
      <c r="BS888" s="4"/>
      <c r="BT888" s="4"/>
      <c r="BU888" s="4"/>
      <c r="BV888" s="37"/>
      <c r="BW888" s="4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5"/>
      <c r="CK888" s="2"/>
      <c r="CL888" s="2"/>
    </row>
    <row r="889" spans="1:90" ht="12.75" customHeight="1">
      <c r="A889" s="1"/>
      <c r="B889" s="1"/>
      <c r="C889" s="1"/>
      <c r="D889" s="2"/>
      <c r="E889" s="185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3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177"/>
      <c r="AF889" s="177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4"/>
      <c r="BA889" s="2"/>
      <c r="BB889" s="2"/>
      <c r="BC889" s="2"/>
      <c r="BD889" s="2"/>
      <c r="BE889" s="2"/>
      <c r="BF889" s="97"/>
      <c r="BG889" s="177"/>
      <c r="BH889" s="177"/>
      <c r="BI889" s="177"/>
      <c r="BJ889" s="37"/>
      <c r="BK889" s="37"/>
      <c r="BL889" s="37"/>
      <c r="BM889" s="37"/>
      <c r="BN889" s="37"/>
      <c r="BO889" s="37"/>
      <c r="BP889" s="37"/>
      <c r="BQ889" s="37"/>
      <c r="BR889" s="4"/>
      <c r="BS889" s="4"/>
      <c r="BT889" s="4"/>
      <c r="BU889" s="4"/>
      <c r="BV889" s="37"/>
      <c r="BW889" s="4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5"/>
      <c r="CK889" s="2"/>
      <c r="CL889" s="2"/>
    </row>
    <row r="890" spans="1:90" ht="12.75" customHeight="1">
      <c r="A890" s="1"/>
      <c r="B890" s="1"/>
      <c r="C890" s="1"/>
      <c r="D890" s="2"/>
      <c r="E890" s="185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3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177"/>
      <c r="AF890" s="177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4"/>
      <c r="BA890" s="2"/>
      <c r="BB890" s="2"/>
      <c r="BC890" s="2"/>
      <c r="BD890" s="2"/>
      <c r="BE890" s="2"/>
      <c r="BF890" s="97"/>
      <c r="BG890" s="177"/>
      <c r="BH890" s="177"/>
      <c r="BI890" s="177"/>
      <c r="BJ890" s="37"/>
      <c r="BK890" s="37"/>
      <c r="BL890" s="37"/>
      <c r="BM890" s="37"/>
      <c r="BN890" s="37"/>
      <c r="BO890" s="37"/>
      <c r="BP890" s="37"/>
      <c r="BQ890" s="37"/>
      <c r="BR890" s="4"/>
      <c r="BS890" s="4"/>
      <c r="BT890" s="4"/>
      <c r="BU890" s="4"/>
      <c r="BV890" s="37"/>
      <c r="BW890" s="4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5"/>
      <c r="CK890" s="2"/>
      <c r="CL890" s="2"/>
    </row>
    <row r="891" spans="1:90" ht="12.75" customHeight="1">
      <c r="A891" s="1"/>
      <c r="B891" s="1"/>
      <c r="C891" s="1"/>
      <c r="D891" s="2"/>
      <c r="E891" s="185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3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177"/>
      <c r="AF891" s="177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4"/>
      <c r="BA891" s="2"/>
      <c r="BB891" s="2"/>
      <c r="BC891" s="2"/>
      <c r="BD891" s="2"/>
      <c r="BE891" s="2"/>
      <c r="BF891" s="97"/>
      <c r="BG891" s="177"/>
      <c r="BH891" s="177"/>
      <c r="BI891" s="177"/>
      <c r="BJ891" s="37"/>
      <c r="BK891" s="37"/>
      <c r="BL891" s="37"/>
      <c r="BM891" s="37"/>
      <c r="BN891" s="37"/>
      <c r="BO891" s="37"/>
      <c r="BP891" s="37"/>
      <c r="BQ891" s="37"/>
      <c r="BR891" s="4"/>
      <c r="BS891" s="4"/>
      <c r="BT891" s="4"/>
      <c r="BU891" s="4"/>
      <c r="BV891" s="37"/>
      <c r="BW891" s="4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5"/>
      <c r="CK891" s="2"/>
      <c r="CL891" s="2"/>
    </row>
    <row r="892" spans="1:90" ht="12.75" customHeight="1">
      <c r="A892" s="1"/>
      <c r="B892" s="1"/>
      <c r="C892" s="1"/>
      <c r="D892" s="2"/>
      <c r="E892" s="185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3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177"/>
      <c r="AF892" s="177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4"/>
      <c r="BA892" s="2"/>
      <c r="BB892" s="2"/>
      <c r="BC892" s="2"/>
      <c r="BD892" s="2"/>
      <c r="BE892" s="2"/>
      <c r="BF892" s="97"/>
      <c r="BG892" s="177"/>
      <c r="BH892" s="177"/>
      <c r="BI892" s="177"/>
      <c r="BJ892" s="37"/>
      <c r="BK892" s="37"/>
      <c r="BL892" s="37"/>
      <c r="BM892" s="37"/>
      <c r="BN892" s="37"/>
      <c r="BO892" s="37"/>
      <c r="BP892" s="37"/>
      <c r="BQ892" s="37"/>
      <c r="BR892" s="4"/>
      <c r="BS892" s="4"/>
      <c r="BT892" s="4"/>
      <c r="BU892" s="4"/>
      <c r="BV892" s="37"/>
      <c r="BW892" s="4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5"/>
      <c r="CK892" s="2"/>
      <c r="CL892" s="2"/>
    </row>
    <row r="893" spans="1:90" ht="12.75" customHeight="1">
      <c r="A893" s="1"/>
      <c r="B893" s="1"/>
      <c r="C893" s="1"/>
      <c r="D893" s="2"/>
      <c r="E893" s="185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3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177"/>
      <c r="AF893" s="177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4"/>
      <c r="BA893" s="2"/>
      <c r="BB893" s="2"/>
      <c r="BC893" s="2"/>
      <c r="BD893" s="2"/>
      <c r="BE893" s="2"/>
      <c r="BF893" s="97"/>
      <c r="BG893" s="177"/>
      <c r="BH893" s="177"/>
      <c r="BI893" s="177"/>
      <c r="BJ893" s="37"/>
      <c r="BK893" s="37"/>
      <c r="BL893" s="37"/>
      <c r="BM893" s="37"/>
      <c r="BN893" s="37"/>
      <c r="BO893" s="37"/>
      <c r="BP893" s="37"/>
      <c r="BQ893" s="37"/>
      <c r="BR893" s="4"/>
      <c r="BS893" s="4"/>
      <c r="BT893" s="4"/>
      <c r="BU893" s="4"/>
      <c r="BV893" s="37"/>
      <c r="BW893" s="4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5"/>
      <c r="CK893" s="2"/>
      <c r="CL893" s="2"/>
    </row>
    <row r="894" spans="1:90" ht="12.75" customHeight="1">
      <c r="A894" s="1"/>
      <c r="B894" s="1"/>
      <c r="C894" s="1"/>
      <c r="D894" s="2"/>
      <c r="E894" s="185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3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177"/>
      <c r="AF894" s="177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4"/>
      <c r="BA894" s="2"/>
      <c r="BB894" s="2"/>
      <c r="BC894" s="2"/>
      <c r="BD894" s="2"/>
      <c r="BE894" s="2"/>
      <c r="BF894" s="97"/>
      <c r="BG894" s="177"/>
      <c r="BH894" s="177"/>
      <c r="BI894" s="177"/>
      <c r="BJ894" s="37"/>
      <c r="BK894" s="37"/>
      <c r="BL894" s="37"/>
      <c r="BM894" s="37"/>
      <c r="BN894" s="37"/>
      <c r="BO894" s="37"/>
      <c r="BP894" s="37"/>
      <c r="BQ894" s="37"/>
      <c r="BR894" s="4"/>
      <c r="BS894" s="4"/>
      <c r="BT894" s="4"/>
      <c r="BU894" s="4"/>
      <c r="BV894" s="37"/>
      <c r="BW894" s="4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5"/>
      <c r="CK894" s="2"/>
      <c r="CL894" s="2"/>
    </row>
    <row r="895" spans="1:90" ht="12.75" customHeight="1">
      <c r="A895" s="1"/>
      <c r="B895" s="1"/>
      <c r="C895" s="1"/>
      <c r="D895" s="2"/>
      <c r="E895" s="185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3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177"/>
      <c r="AF895" s="177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4"/>
      <c r="BA895" s="2"/>
      <c r="BB895" s="2"/>
      <c r="BC895" s="2"/>
      <c r="BD895" s="2"/>
      <c r="BE895" s="2"/>
      <c r="BF895" s="97"/>
      <c r="BG895" s="177"/>
      <c r="BH895" s="177"/>
      <c r="BI895" s="177"/>
      <c r="BJ895" s="37"/>
      <c r="BK895" s="37"/>
      <c r="BL895" s="37"/>
      <c r="BM895" s="37"/>
      <c r="BN895" s="37"/>
      <c r="BO895" s="37"/>
      <c r="BP895" s="37"/>
      <c r="BQ895" s="37"/>
      <c r="BR895" s="4"/>
      <c r="BS895" s="4"/>
      <c r="BT895" s="4"/>
      <c r="BU895" s="4"/>
      <c r="BV895" s="37"/>
      <c r="BW895" s="4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5"/>
      <c r="CK895" s="2"/>
      <c r="CL895" s="2"/>
    </row>
    <row r="896" spans="1:90" ht="12.75" customHeight="1">
      <c r="A896" s="1"/>
      <c r="B896" s="1"/>
      <c r="C896" s="1"/>
      <c r="D896" s="2"/>
      <c r="E896" s="185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3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177"/>
      <c r="AF896" s="177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4"/>
      <c r="BA896" s="2"/>
      <c r="BB896" s="2"/>
      <c r="BC896" s="2"/>
      <c r="BD896" s="2"/>
      <c r="BE896" s="2"/>
      <c r="BF896" s="97"/>
      <c r="BG896" s="177"/>
      <c r="BH896" s="177"/>
      <c r="BI896" s="177"/>
      <c r="BJ896" s="37"/>
      <c r="BK896" s="37"/>
      <c r="BL896" s="37"/>
      <c r="BM896" s="37"/>
      <c r="BN896" s="37"/>
      <c r="BO896" s="37"/>
      <c r="BP896" s="37"/>
      <c r="BQ896" s="37"/>
      <c r="BR896" s="4"/>
      <c r="BS896" s="4"/>
      <c r="BT896" s="4"/>
      <c r="BU896" s="4"/>
      <c r="BV896" s="37"/>
      <c r="BW896" s="4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5"/>
      <c r="CK896" s="2"/>
      <c r="CL896" s="2"/>
    </row>
    <row r="897" spans="1:90" ht="12.75" customHeight="1">
      <c r="A897" s="1"/>
      <c r="B897" s="1"/>
      <c r="C897" s="1"/>
      <c r="D897" s="2"/>
      <c r="E897" s="185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3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177"/>
      <c r="AF897" s="177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4"/>
      <c r="BA897" s="2"/>
      <c r="BB897" s="2"/>
      <c r="BC897" s="2"/>
      <c r="BD897" s="2"/>
      <c r="BE897" s="2"/>
      <c r="BF897" s="97"/>
      <c r="BG897" s="177"/>
      <c r="BH897" s="177"/>
      <c r="BI897" s="177"/>
      <c r="BJ897" s="37"/>
      <c r="BK897" s="37"/>
      <c r="BL897" s="37"/>
      <c r="BM897" s="37"/>
      <c r="BN897" s="37"/>
      <c r="BO897" s="37"/>
      <c r="BP897" s="37"/>
      <c r="BQ897" s="37"/>
      <c r="BR897" s="4"/>
      <c r="BS897" s="4"/>
      <c r="BT897" s="4"/>
      <c r="BU897" s="4"/>
      <c r="BV897" s="37"/>
      <c r="BW897" s="4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5"/>
      <c r="CK897" s="2"/>
      <c r="CL897" s="2"/>
    </row>
    <row r="898" spans="1:90" ht="12.75" customHeight="1">
      <c r="A898" s="1"/>
      <c r="B898" s="1"/>
      <c r="C898" s="1"/>
      <c r="D898" s="2"/>
      <c r="E898" s="185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3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177"/>
      <c r="AF898" s="177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4"/>
      <c r="BA898" s="2"/>
      <c r="BB898" s="2"/>
      <c r="BC898" s="2"/>
      <c r="BD898" s="2"/>
      <c r="BE898" s="2"/>
      <c r="BF898" s="97"/>
      <c r="BG898" s="177"/>
      <c r="BH898" s="177"/>
      <c r="BI898" s="177"/>
      <c r="BJ898" s="37"/>
      <c r="BK898" s="37"/>
      <c r="BL898" s="37"/>
      <c r="BM898" s="37"/>
      <c r="BN898" s="37"/>
      <c r="BO898" s="37"/>
      <c r="BP898" s="37"/>
      <c r="BQ898" s="37"/>
      <c r="BR898" s="4"/>
      <c r="BS898" s="4"/>
      <c r="BT898" s="4"/>
      <c r="BU898" s="4"/>
      <c r="BV898" s="37"/>
      <c r="BW898" s="4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5"/>
      <c r="CK898" s="2"/>
      <c r="CL898" s="2"/>
    </row>
    <row r="899" spans="1:90" ht="12.75" customHeight="1">
      <c r="A899" s="1"/>
      <c r="B899" s="1"/>
      <c r="C899" s="1"/>
      <c r="D899" s="2"/>
      <c r="E899" s="185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3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177"/>
      <c r="AF899" s="177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4"/>
      <c r="BA899" s="2"/>
      <c r="BB899" s="2"/>
      <c r="BC899" s="2"/>
      <c r="BD899" s="2"/>
      <c r="BE899" s="2"/>
      <c r="BF899" s="97"/>
      <c r="BG899" s="177"/>
      <c r="BH899" s="177"/>
      <c r="BI899" s="177"/>
      <c r="BJ899" s="37"/>
      <c r="BK899" s="37"/>
      <c r="BL899" s="37"/>
      <c r="BM899" s="37"/>
      <c r="BN899" s="37"/>
      <c r="BO899" s="37"/>
      <c r="BP899" s="37"/>
      <c r="BQ899" s="37"/>
      <c r="BR899" s="4"/>
      <c r="BS899" s="4"/>
      <c r="BT899" s="4"/>
      <c r="BU899" s="4"/>
      <c r="BV899" s="37"/>
      <c r="BW899" s="4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5"/>
      <c r="CK899" s="2"/>
      <c r="CL899" s="2"/>
    </row>
    <row r="900" spans="1:90" ht="12.75" customHeight="1">
      <c r="A900" s="1"/>
      <c r="B900" s="1"/>
      <c r="C900" s="1"/>
      <c r="D900" s="2"/>
      <c r="E900" s="185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3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177"/>
      <c r="AF900" s="177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4"/>
      <c r="BA900" s="2"/>
      <c r="BB900" s="2"/>
      <c r="BC900" s="2"/>
      <c r="BD900" s="2"/>
      <c r="BE900" s="2"/>
      <c r="BF900" s="97"/>
      <c r="BG900" s="177"/>
      <c r="BH900" s="177"/>
      <c r="BI900" s="177"/>
      <c r="BJ900" s="37"/>
      <c r="BK900" s="37"/>
      <c r="BL900" s="37"/>
      <c r="BM900" s="37"/>
      <c r="BN900" s="37"/>
      <c r="BO900" s="37"/>
      <c r="BP900" s="37"/>
      <c r="BQ900" s="37"/>
      <c r="BR900" s="4"/>
      <c r="BS900" s="4"/>
      <c r="BT900" s="4"/>
      <c r="BU900" s="4"/>
      <c r="BV900" s="37"/>
      <c r="BW900" s="4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5"/>
      <c r="CK900" s="2"/>
      <c r="CL900" s="2"/>
    </row>
    <row r="901" spans="1:90" ht="12.75" customHeight="1">
      <c r="A901" s="1"/>
      <c r="B901" s="1"/>
      <c r="C901" s="1"/>
      <c r="D901" s="2"/>
      <c r="E901" s="185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3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177"/>
      <c r="AF901" s="177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4"/>
      <c r="BA901" s="2"/>
      <c r="BB901" s="2"/>
      <c r="BC901" s="2"/>
      <c r="BD901" s="2"/>
      <c r="BE901" s="2"/>
      <c r="BF901" s="97"/>
      <c r="BG901" s="177"/>
      <c r="BH901" s="177"/>
      <c r="BI901" s="177"/>
      <c r="BJ901" s="37"/>
      <c r="BK901" s="37"/>
      <c r="BL901" s="37"/>
      <c r="BM901" s="37"/>
      <c r="BN901" s="37"/>
      <c r="BO901" s="37"/>
      <c r="BP901" s="37"/>
      <c r="BQ901" s="37"/>
      <c r="BR901" s="4"/>
      <c r="BS901" s="4"/>
      <c r="BT901" s="4"/>
      <c r="BU901" s="4"/>
      <c r="BV901" s="37"/>
      <c r="BW901" s="4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5"/>
      <c r="CK901" s="2"/>
      <c r="CL901" s="2"/>
    </row>
    <row r="902" spans="1:90" ht="12.75" customHeight="1">
      <c r="A902" s="1"/>
      <c r="B902" s="1"/>
      <c r="C902" s="1"/>
      <c r="D902" s="2"/>
      <c r="E902" s="185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3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177"/>
      <c r="AF902" s="177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4"/>
      <c r="BA902" s="2"/>
      <c r="BB902" s="2"/>
      <c r="BC902" s="2"/>
      <c r="BD902" s="2"/>
      <c r="BE902" s="2"/>
      <c r="BF902" s="97"/>
      <c r="BG902" s="177"/>
      <c r="BH902" s="177"/>
      <c r="BI902" s="177"/>
      <c r="BJ902" s="37"/>
      <c r="BK902" s="37"/>
      <c r="BL902" s="37"/>
      <c r="BM902" s="37"/>
      <c r="BN902" s="37"/>
      <c r="BO902" s="37"/>
      <c r="BP902" s="37"/>
      <c r="BQ902" s="37"/>
      <c r="BR902" s="4"/>
      <c r="BS902" s="4"/>
      <c r="BT902" s="4"/>
      <c r="BU902" s="4"/>
      <c r="BV902" s="37"/>
      <c r="BW902" s="4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5"/>
      <c r="CK902" s="2"/>
      <c r="CL902" s="2"/>
    </row>
    <row r="903" spans="1:90" ht="12.75" customHeight="1">
      <c r="A903" s="1"/>
      <c r="B903" s="1"/>
      <c r="C903" s="1"/>
      <c r="D903" s="2"/>
      <c r="E903" s="185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3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177"/>
      <c r="AF903" s="177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4"/>
      <c r="BA903" s="2"/>
      <c r="BB903" s="2"/>
      <c r="BC903" s="2"/>
      <c r="BD903" s="2"/>
      <c r="BE903" s="2"/>
      <c r="BF903" s="97"/>
      <c r="BG903" s="177"/>
      <c r="BH903" s="177"/>
      <c r="BI903" s="177"/>
      <c r="BJ903" s="37"/>
      <c r="BK903" s="37"/>
      <c r="BL903" s="37"/>
      <c r="BM903" s="37"/>
      <c r="BN903" s="37"/>
      <c r="BO903" s="37"/>
      <c r="BP903" s="37"/>
      <c r="BQ903" s="37"/>
      <c r="BR903" s="4"/>
      <c r="BS903" s="4"/>
      <c r="BT903" s="4"/>
      <c r="BU903" s="4"/>
      <c r="BV903" s="37"/>
      <c r="BW903" s="4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5"/>
      <c r="CK903" s="2"/>
      <c r="CL903" s="2"/>
    </row>
    <row r="904" spans="1:90" ht="12.75" customHeight="1">
      <c r="A904" s="1"/>
      <c r="B904" s="1"/>
      <c r="C904" s="1"/>
      <c r="D904" s="2"/>
      <c r="E904" s="185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3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177"/>
      <c r="AF904" s="177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4"/>
      <c r="BA904" s="2"/>
      <c r="BB904" s="2"/>
      <c r="BC904" s="2"/>
      <c r="BD904" s="2"/>
      <c r="BE904" s="2"/>
      <c r="BF904" s="97"/>
      <c r="BG904" s="177"/>
      <c r="BH904" s="177"/>
      <c r="BI904" s="177"/>
      <c r="BJ904" s="37"/>
      <c r="BK904" s="37"/>
      <c r="BL904" s="37"/>
      <c r="BM904" s="37"/>
      <c r="BN904" s="37"/>
      <c r="BO904" s="37"/>
      <c r="BP904" s="37"/>
      <c r="BQ904" s="37"/>
      <c r="BR904" s="4"/>
      <c r="BS904" s="4"/>
      <c r="BT904" s="4"/>
      <c r="BU904" s="4"/>
      <c r="BV904" s="37"/>
      <c r="BW904" s="4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5"/>
      <c r="CK904" s="2"/>
      <c r="CL904" s="2"/>
    </row>
    <row r="905" spans="1:90" ht="12.75" customHeight="1">
      <c r="A905" s="1"/>
      <c r="B905" s="1"/>
      <c r="C905" s="1"/>
      <c r="D905" s="2"/>
      <c r="E905" s="185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3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177"/>
      <c r="AF905" s="177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4"/>
      <c r="BA905" s="2"/>
      <c r="BB905" s="2"/>
      <c r="BC905" s="2"/>
      <c r="BD905" s="2"/>
      <c r="BE905" s="2"/>
      <c r="BF905" s="97"/>
      <c r="BG905" s="177"/>
      <c r="BH905" s="177"/>
      <c r="BI905" s="177"/>
      <c r="BJ905" s="37"/>
      <c r="BK905" s="37"/>
      <c r="BL905" s="37"/>
      <c r="BM905" s="37"/>
      <c r="BN905" s="37"/>
      <c r="BO905" s="37"/>
      <c r="BP905" s="37"/>
      <c r="BQ905" s="37"/>
      <c r="BR905" s="4"/>
      <c r="BS905" s="4"/>
      <c r="BT905" s="4"/>
      <c r="BU905" s="4"/>
      <c r="BV905" s="37"/>
      <c r="BW905" s="4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5"/>
      <c r="CK905" s="2"/>
      <c r="CL905" s="2"/>
    </row>
    <row r="906" spans="1:90" ht="12.75" customHeight="1">
      <c r="A906" s="1"/>
      <c r="B906" s="1"/>
      <c r="C906" s="1"/>
      <c r="D906" s="2"/>
      <c r="E906" s="185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3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177"/>
      <c r="AF906" s="177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4"/>
      <c r="BA906" s="2"/>
      <c r="BB906" s="2"/>
      <c r="BC906" s="2"/>
      <c r="BD906" s="2"/>
      <c r="BE906" s="2"/>
      <c r="BF906" s="97"/>
      <c r="BG906" s="177"/>
      <c r="BH906" s="177"/>
      <c r="BI906" s="177"/>
      <c r="BJ906" s="37"/>
      <c r="BK906" s="37"/>
      <c r="BL906" s="37"/>
      <c r="BM906" s="37"/>
      <c r="BN906" s="37"/>
      <c r="BO906" s="37"/>
      <c r="BP906" s="37"/>
      <c r="BQ906" s="37"/>
      <c r="BR906" s="4"/>
      <c r="BS906" s="4"/>
      <c r="BT906" s="4"/>
      <c r="BU906" s="4"/>
      <c r="BV906" s="37"/>
      <c r="BW906" s="4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5"/>
      <c r="CK906" s="2"/>
      <c r="CL906" s="2"/>
    </row>
    <row r="907" spans="1:90" ht="12.75" customHeight="1">
      <c r="A907" s="1"/>
      <c r="B907" s="1"/>
      <c r="C907" s="1"/>
      <c r="D907" s="2"/>
      <c r="E907" s="185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3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177"/>
      <c r="AF907" s="177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4"/>
      <c r="BA907" s="2"/>
      <c r="BB907" s="2"/>
      <c r="BC907" s="2"/>
      <c r="BD907" s="2"/>
      <c r="BE907" s="2"/>
      <c r="BF907" s="97"/>
      <c r="BG907" s="177"/>
      <c r="BH907" s="177"/>
      <c r="BI907" s="177"/>
      <c r="BJ907" s="37"/>
      <c r="BK907" s="37"/>
      <c r="BL907" s="37"/>
      <c r="BM907" s="37"/>
      <c r="BN907" s="37"/>
      <c r="BO907" s="37"/>
      <c r="BP907" s="37"/>
      <c r="BQ907" s="37"/>
      <c r="BR907" s="4"/>
      <c r="BS907" s="4"/>
      <c r="BT907" s="4"/>
      <c r="BU907" s="4"/>
      <c r="BV907" s="37"/>
      <c r="BW907" s="4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5"/>
      <c r="CK907" s="2"/>
      <c r="CL907" s="2"/>
    </row>
    <row r="908" spans="1:90" ht="12.75" customHeight="1">
      <c r="A908" s="1"/>
      <c r="B908" s="1"/>
      <c r="C908" s="1"/>
      <c r="D908" s="2"/>
      <c r="E908" s="185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3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177"/>
      <c r="AF908" s="177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4"/>
      <c r="BA908" s="2"/>
      <c r="BB908" s="2"/>
      <c r="BC908" s="2"/>
      <c r="BD908" s="2"/>
      <c r="BE908" s="2"/>
      <c r="BF908" s="97"/>
      <c r="BG908" s="177"/>
      <c r="BH908" s="177"/>
      <c r="BI908" s="177"/>
      <c r="BJ908" s="37"/>
      <c r="BK908" s="37"/>
      <c r="BL908" s="37"/>
      <c r="BM908" s="37"/>
      <c r="BN908" s="37"/>
      <c r="BO908" s="37"/>
      <c r="BP908" s="37"/>
      <c r="BQ908" s="37"/>
      <c r="BR908" s="4"/>
      <c r="BS908" s="4"/>
      <c r="BT908" s="4"/>
      <c r="BU908" s="4"/>
      <c r="BV908" s="37"/>
      <c r="BW908" s="4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5"/>
      <c r="CK908" s="2"/>
      <c r="CL908" s="2"/>
    </row>
    <row r="909" spans="1:90" ht="12.75" customHeight="1">
      <c r="A909" s="1"/>
      <c r="B909" s="1"/>
      <c r="C909" s="1"/>
      <c r="D909" s="2"/>
      <c r="E909" s="185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3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177"/>
      <c r="AF909" s="177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4"/>
      <c r="BA909" s="2"/>
      <c r="BB909" s="2"/>
      <c r="BC909" s="2"/>
      <c r="BD909" s="2"/>
      <c r="BE909" s="2"/>
      <c r="BF909" s="97"/>
      <c r="BG909" s="177"/>
      <c r="BH909" s="177"/>
      <c r="BI909" s="177"/>
      <c r="BJ909" s="37"/>
      <c r="BK909" s="37"/>
      <c r="BL909" s="37"/>
      <c r="BM909" s="37"/>
      <c r="BN909" s="37"/>
      <c r="BO909" s="37"/>
      <c r="BP909" s="37"/>
      <c r="BQ909" s="37"/>
      <c r="BR909" s="4"/>
      <c r="BS909" s="4"/>
      <c r="BT909" s="4"/>
      <c r="BU909" s="4"/>
      <c r="BV909" s="37"/>
      <c r="BW909" s="4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5"/>
      <c r="CK909" s="2"/>
      <c r="CL909" s="2"/>
    </row>
    <row r="910" spans="1:90" ht="12.75" customHeight="1">
      <c r="A910" s="1"/>
      <c r="B910" s="1"/>
      <c r="C910" s="1"/>
      <c r="D910" s="2"/>
      <c r="E910" s="185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3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177"/>
      <c r="AF910" s="177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4"/>
      <c r="BA910" s="2"/>
      <c r="BB910" s="2"/>
      <c r="BC910" s="2"/>
      <c r="BD910" s="2"/>
      <c r="BE910" s="2"/>
      <c r="BF910" s="97"/>
      <c r="BG910" s="177"/>
      <c r="BH910" s="177"/>
      <c r="BI910" s="177"/>
      <c r="BJ910" s="37"/>
      <c r="BK910" s="37"/>
      <c r="BL910" s="37"/>
      <c r="BM910" s="37"/>
      <c r="BN910" s="37"/>
      <c r="BO910" s="37"/>
      <c r="BP910" s="37"/>
      <c r="BQ910" s="37"/>
      <c r="BR910" s="4"/>
      <c r="BS910" s="4"/>
      <c r="BT910" s="4"/>
      <c r="BU910" s="4"/>
      <c r="BV910" s="37"/>
      <c r="BW910" s="4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5"/>
      <c r="CK910" s="2"/>
      <c r="CL910" s="2"/>
    </row>
    <row r="911" spans="1:90" ht="12.75" customHeight="1">
      <c r="A911" s="1"/>
      <c r="B911" s="1"/>
      <c r="C911" s="1"/>
      <c r="D911" s="2"/>
      <c r="E911" s="185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3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177"/>
      <c r="AF911" s="177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4"/>
      <c r="BA911" s="2"/>
      <c r="BB911" s="2"/>
      <c r="BC911" s="2"/>
      <c r="BD911" s="2"/>
      <c r="BE911" s="2"/>
      <c r="BF911" s="97"/>
      <c r="BG911" s="177"/>
      <c r="BH911" s="177"/>
      <c r="BI911" s="177"/>
      <c r="BJ911" s="37"/>
      <c r="BK911" s="37"/>
      <c r="BL911" s="37"/>
      <c r="BM911" s="37"/>
      <c r="BN911" s="37"/>
      <c r="BO911" s="37"/>
      <c r="BP911" s="37"/>
      <c r="BQ911" s="37"/>
      <c r="BR911" s="4"/>
      <c r="BS911" s="4"/>
      <c r="BT911" s="4"/>
      <c r="BU911" s="4"/>
      <c r="BV911" s="37"/>
      <c r="BW911" s="4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5"/>
      <c r="CK911" s="2"/>
      <c r="CL911" s="2"/>
    </row>
    <row r="912" spans="1:90" ht="12.75" customHeight="1">
      <c r="A912" s="1"/>
      <c r="B912" s="1"/>
      <c r="C912" s="1"/>
      <c r="D912" s="2"/>
      <c r="E912" s="185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3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177"/>
      <c r="AF912" s="177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4"/>
      <c r="BA912" s="2"/>
      <c r="BB912" s="2"/>
      <c r="BC912" s="2"/>
      <c r="BD912" s="2"/>
      <c r="BE912" s="2"/>
      <c r="BF912" s="97"/>
      <c r="BG912" s="177"/>
      <c r="BH912" s="177"/>
      <c r="BI912" s="177"/>
      <c r="BJ912" s="37"/>
      <c r="BK912" s="37"/>
      <c r="BL912" s="37"/>
      <c r="BM912" s="37"/>
      <c r="BN912" s="37"/>
      <c r="BO912" s="37"/>
      <c r="BP912" s="37"/>
      <c r="BQ912" s="37"/>
      <c r="BR912" s="4"/>
      <c r="BS912" s="4"/>
      <c r="BT912" s="4"/>
      <c r="BU912" s="4"/>
      <c r="BV912" s="37"/>
      <c r="BW912" s="4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5"/>
      <c r="CK912" s="2"/>
      <c r="CL912" s="2"/>
    </row>
    <row r="913" spans="1:90" ht="12.75" customHeight="1">
      <c r="A913" s="1"/>
      <c r="B913" s="1"/>
      <c r="C913" s="1"/>
      <c r="D913" s="2"/>
      <c r="E913" s="185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3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177"/>
      <c r="AF913" s="177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4"/>
      <c r="BA913" s="2"/>
      <c r="BB913" s="2"/>
      <c r="BC913" s="2"/>
      <c r="BD913" s="2"/>
      <c r="BE913" s="2"/>
      <c r="BF913" s="97"/>
      <c r="BG913" s="177"/>
      <c r="BH913" s="177"/>
      <c r="BI913" s="177"/>
      <c r="BJ913" s="37"/>
      <c r="BK913" s="37"/>
      <c r="BL913" s="37"/>
      <c r="BM913" s="37"/>
      <c r="BN913" s="37"/>
      <c r="BO913" s="37"/>
      <c r="BP913" s="37"/>
      <c r="BQ913" s="37"/>
      <c r="BR913" s="4"/>
      <c r="BS913" s="4"/>
      <c r="BT913" s="4"/>
      <c r="BU913" s="4"/>
      <c r="BV913" s="37"/>
      <c r="BW913" s="4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5"/>
      <c r="CK913" s="2"/>
      <c r="CL913" s="2"/>
    </row>
    <row r="914" spans="1:90" ht="12.75" customHeight="1">
      <c r="A914" s="1"/>
      <c r="B914" s="1"/>
      <c r="C914" s="1"/>
      <c r="D914" s="2"/>
      <c r="E914" s="185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3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177"/>
      <c r="AF914" s="177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4"/>
      <c r="BA914" s="2"/>
      <c r="BB914" s="2"/>
      <c r="BC914" s="2"/>
      <c r="BD914" s="2"/>
      <c r="BE914" s="2"/>
      <c r="BF914" s="97"/>
      <c r="BG914" s="177"/>
      <c r="BH914" s="177"/>
      <c r="BI914" s="177"/>
      <c r="BJ914" s="37"/>
      <c r="BK914" s="37"/>
      <c r="BL914" s="37"/>
      <c r="BM914" s="37"/>
      <c r="BN914" s="37"/>
      <c r="BO914" s="37"/>
      <c r="BP914" s="37"/>
      <c r="BQ914" s="37"/>
      <c r="BR914" s="4"/>
      <c r="BS914" s="4"/>
      <c r="BT914" s="4"/>
      <c r="BU914" s="4"/>
      <c r="BV914" s="37"/>
      <c r="BW914" s="4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5"/>
      <c r="CK914" s="2"/>
      <c r="CL914" s="2"/>
    </row>
    <row r="915" spans="1:90" ht="12.75" customHeight="1">
      <c r="A915" s="1"/>
      <c r="B915" s="1"/>
      <c r="C915" s="1"/>
      <c r="D915" s="2"/>
      <c r="E915" s="185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3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177"/>
      <c r="AF915" s="177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4"/>
      <c r="BA915" s="2"/>
      <c r="BB915" s="2"/>
      <c r="BC915" s="2"/>
      <c r="BD915" s="2"/>
      <c r="BE915" s="2"/>
      <c r="BF915" s="97"/>
      <c r="BG915" s="177"/>
      <c r="BH915" s="177"/>
      <c r="BI915" s="177"/>
      <c r="BJ915" s="37"/>
      <c r="BK915" s="37"/>
      <c r="BL915" s="37"/>
      <c r="BM915" s="37"/>
      <c r="BN915" s="37"/>
      <c r="BO915" s="37"/>
      <c r="BP915" s="37"/>
      <c r="BQ915" s="37"/>
      <c r="BR915" s="4"/>
      <c r="BS915" s="4"/>
      <c r="BT915" s="4"/>
      <c r="BU915" s="4"/>
      <c r="BV915" s="37"/>
      <c r="BW915" s="4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5"/>
      <c r="CK915" s="2"/>
      <c r="CL915" s="2"/>
    </row>
    <row r="916" spans="1:90" ht="12.75" customHeight="1">
      <c r="A916" s="1"/>
      <c r="B916" s="1"/>
      <c r="C916" s="1"/>
      <c r="D916" s="2"/>
      <c r="E916" s="185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3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177"/>
      <c r="AF916" s="177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4"/>
      <c r="BA916" s="2"/>
      <c r="BB916" s="2"/>
      <c r="BC916" s="2"/>
      <c r="BD916" s="2"/>
      <c r="BE916" s="2"/>
      <c r="BF916" s="97"/>
      <c r="BG916" s="177"/>
      <c r="BH916" s="177"/>
      <c r="BI916" s="177"/>
      <c r="BJ916" s="37"/>
      <c r="BK916" s="37"/>
      <c r="BL916" s="37"/>
      <c r="BM916" s="37"/>
      <c r="BN916" s="37"/>
      <c r="BO916" s="37"/>
      <c r="BP916" s="37"/>
      <c r="BQ916" s="37"/>
      <c r="BR916" s="4"/>
      <c r="BS916" s="4"/>
      <c r="BT916" s="4"/>
      <c r="BU916" s="4"/>
      <c r="BV916" s="37"/>
      <c r="BW916" s="4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5"/>
      <c r="CK916" s="2"/>
      <c r="CL916" s="2"/>
    </row>
    <row r="917" spans="1:90" ht="12.75" customHeight="1">
      <c r="A917" s="1"/>
      <c r="B917" s="1"/>
      <c r="C917" s="1"/>
      <c r="D917" s="2"/>
      <c r="E917" s="185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3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177"/>
      <c r="AF917" s="177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4"/>
      <c r="BA917" s="2"/>
      <c r="BB917" s="2"/>
      <c r="BC917" s="2"/>
      <c r="BD917" s="2"/>
      <c r="BE917" s="2"/>
      <c r="BF917" s="97"/>
      <c r="BG917" s="177"/>
      <c r="BH917" s="177"/>
      <c r="BI917" s="177"/>
      <c r="BJ917" s="37"/>
      <c r="BK917" s="37"/>
      <c r="BL917" s="37"/>
      <c r="BM917" s="37"/>
      <c r="BN917" s="37"/>
      <c r="BO917" s="37"/>
      <c r="BP917" s="37"/>
      <c r="BQ917" s="37"/>
      <c r="BR917" s="4"/>
      <c r="BS917" s="4"/>
      <c r="BT917" s="4"/>
      <c r="BU917" s="4"/>
      <c r="BV917" s="37"/>
      <c r="BW917" s="4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5"/>
      <c r="CK917" s="2"/>
      <c r="CL917" s="2"/>
    </row>
    <row r="918" spans="1:90" ht="12.75" customHeight="1">
      <c r="A918" s="1"/>
      <c r="B918" s="1"/>
      <c r="C918" s="1"/>
      <c r="D918" s="2"/>
      <c r="E918" s="185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3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177"/>
      <c r="AF918" s="177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4"/>
      <c r="BA918" s="2"/>
      <c r="BB918" s="2"/>
      <c r="BC918" s="2"/>
      <c r="BD918" s="2"/>
      <c r="BE918" s="2"/>
      <c r="BF918" s="97"/>
      <c r="BG918" s="177"/>
      <c r="BH918" s="177"/>
      <c r="BI918" s="177"/>
      <c r="BJ918" s="37"/>
      <c r="BK918" s="37"/>
      <c r="BL918" s="37"/>
      <c r="BM918" s="37"/>
      <c r="BN918" s="37"/>
      <c r="BO918" s="37"/>
      <c r="BP918" s="37"/>
      <c r="BQ918" s="37"/>
      <c r="BR918" s="4"/>
      <c r="BS918" s="4"/>
      <c r="BT918" s="4"/>
      <c r="BU918" s="4"/>
      <c r="BV918" s="37"/>
      <c r="BW918" s="4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5"/>
      <c r="CK918" s="2"/>
      <c r="CL918" s="2"/>
    </row>
    <row r="919" spans="1:90" ht="12.75" customHeight="1">
      <c r="A919" s="1"/>
      <c r="B919" s="1"/>
      <c r="C919" s="1"/>
      <c r="D919" s="2"/>
      <c r="E919" s="185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3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177"/>
      <c r="AF919" s="177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4"/>
      <c r="BA919" s="2"/>
      <c r="BB919" s="2"/>
      <c r="BC919" s="2"/>
      <c r="BD919" s="2"/>
      <c r="BE919" s="2"/>
      <c r="BF919" s="97"/>
      <c r="BG919" s="177"/>
      <c r="BH919" s="177"/>
      <c r="BI919" s="177"/>
      <c r="BJ919" s="37"/>
      <c r="BK919" s="37"/>
      <c r="BL919" s="37"/>
      <c r="BM919" s="37"/>
      <c r="BN919" s="37"/>
      <c r="BO919" s="37"/>
      <c r="BP919" s="37"/>
      <c r="BQ919" s="37"/>
      <c r="BR919" s="4"/>
      <c r="BS919" s="4"/>
      <c r="BT919" s="4"/>
      <c r="BU919" s="4"/>
      <c r="BV919" s="37"/>
      <c r="BW919" s="4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5"/>
      <c r="CK919" s="2"/>
      <c r="CL919" s="2"/>
    </row>
    <row r="920" spans="1:90" ht="12.75" customHeight="1">
      <c r="A920" s="1"/>
      <c r="B920" s="1"/>
      <c r="C920" s="1"/>
      <c r="D920" s="2"/>
      <c r="E920" s="185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3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177"/>
      <c r="AF920" s="177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4"/>
      <c r="BA920" s="2"/>
      <c r="BB920" s="2"/>
      <c r="BC920" s="2"/>
      <c r="BD920" s="2"/>
      <c r="BE920" s="2"/>
      <c r="BF920" s="97"/>
      <c r="BG920" s="177"/>
      <c r="BH920" s="177"/>
      <c r="BI920" s="177"/>
      <c r="BJ920" s="37"/>
      <c r="BK920" s="37"/>
      <c r="BL920" s="37"/>
      <c r="BM920" s="37"/>
      <c r="BN920" s="37"/>
      <c r="BO920" s="37"/>
      <c r="BP920" s="37"/>
      <c r="BQ920" s="37"/>
      <c r="BR920" s="4"/>
      <c r="BS920" s="4"/>
      <c r="BT920" s="4"/>
      <c r="BU920" s="4"/>
      <c r="BV920" s="37"/>
      <c r="BW920" s="4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5"/>
      <c r="CK920" s="2"/>
      <c r="CL920" s="2"/>
    </row>
    <row r="921" spans="1:90" ht="12.75" customHeight="1">
      <c r="A921" s="1"/>
      <c r="B921" s="1"/>
      <c r="C921" s="1"/>
      <c r="D921" s="2"/>
      <c r="E921" s="185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3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177"/>
      <c r="AF921" s="177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4"/>
      <c r="BA921" s="2"/>
      <c r="BB921" s="2"/>
      <c r="BC921" s="2"/>
      <c r="BD921" s="2"/>
      <c r="BE921" s="2"/>
      <c r="BF921" s="97"/>
      <c r="BG921" s="177"/>
      <c r="BH921" s="177"/>
      <c r="BI921" s="177"/>
      <c r="BJ921" s="37"/>
      <c r="BK921" s="37"/>
      <c r="BL921" s="37"/>
      <c r="BM921" s="37"/>
      <c r="BN921" s="37"/>
      <c r="BO921" s="37"/>
      <c r="BP921" s="37"/>
      <c r="BQ921" s="37"/>
      <c r="BR921" s="4"/>
      <c r="BS921" s="4"/>
      <c r="BT921" s="4"/>
      <c r="BU921" s="4"/>
      <c r="BV921" s="37"/>
      <c r="BW921" s="4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5"/>
      <c r="CK921" s="2"/>
      <c r="CL921" s="2"/>
    </row>
    <row r="922" spans="1:90" ht="12.75" customHeight="1">
      <c r="A922" s="1"/>
      <c r="B922" s="1"/>
      <c r="C922" s="1"/>
      <c r="D922" s="2"/>
      <c r="E922" s="185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3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177"/>
      <c r="AF922" s="177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4"/>
      <c r="BA922" s="2"/>
      <c r="BB922" s="2"/>
      <c r="BC922" s="2"/>
      <c r="BD922" s="2"/>
      <c r="BE922" s="2"/>
      <c r="BF922" s="97"/>
      <c r="BG922" s="177"/>
      <c r="BH922" s="177"/>
      <c r="BI922" s="177"/>
      <c r="BJ922" s="37"/>
      <c r="BK922" s="37"/>
      <c r="BL922" s="37"/>
      <c r="BM922" s="37"/>
      <c r="BN922" s="37"/>
      <c r="BO922" s="37"/>
      <c r="BP922" s="37"/>
      <c r="BQ922" s="37"/>
      <c r="BR922" s="4"/>
      <c r="BS922" s="4"/>
      <c r="BT922" s="4"/>
      <c r="BU922" s="4"/>
      <c r="BV922" s="37"/>
      <c r="BW922" s="4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5"/>
      <c r="CK922" s="2"/>
      <c r="CL922" s="2"/>
    </row>
    <row r="923" spans="1:90" ht="12.75" customHeight="1">
      <c r="A923" s="1"/>
      <c r="B923" s="1"/>
      <c r="C923" s="1"/>
      <c r="D923" s="2"/>
      <c r="E923" s="185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3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177"/>
      <c r="AF923" s="177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4"/>
      <c r="BA923" s="2"/>
      <c r="BB923" s="2"/>
      <c r="BC923" s="2"/>
      <c r="BD923" s="2"/>
      <c r="BE923" s="2"/>
      <c r="BF923" s="97"/>
      <c r="BG923" s="177"/>
      <c r="BH923" s="177"/>
      <c r="BI923" s="177"/>
      <c r="BJ923" s="37"/>
      <c r="BK923" s="37"/>
      <c r="BL923" s="37"/>
      <c r="BM923" s="37"/>
      <c r="BN923" s="37"/>
      <c r="BO923" s="37"/>
      <c r="BP923" s="37"/>
      <c r="BQ923" s="37"/>
      <c r="BR923" s="4"/>
      <c r="BS923" s="4"/>
      <c r="BT923" s="4"/>
      <c r="BU923" s="4"/>
      <c r="BV923" s="37"/>
      <c r="BW923" s="4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5"/>
      <c r="CK923" s="2"/>
      <c r="CL923" s="2"/>
    </row>
    <row r="924" spans="1:90" ht="12.75" customHeight="1">
      <c r="A924" s="1"/>
      <c r="B924" s="1"/>
      <c r="C924" s="1"/>
      <c r="D924" s="2"/>
      <c r="E924" s="185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3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177"/>
      <c r="AF924" s="177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4"/>
      <c r="BA924" s="2"/>
      <c r="BB924" s="2"/>
      <c r="BC924" s="2"/>
      <c r="BD924" s="2"/>
      <c r="BE924" s="2"/>
      <c r="BF924" s="97"/>
      <c r="BG924" s="177"/>
      <c r="BH924" s="177"/>
      <c r="BI924" s="177"/>
      <c r="BJ924" s="37"/>
      <c r="BK924" s="37"/>
      <c r="BL924" s="37"/>
      <c r="BM924" s="37"/>
      <c r="BN924" s="37"/>
      <c r="BO924" s="37"/>
      <c r="BP924" s="37"/>
      <c r="BQ924" s="37"/>
      <c r="BR924" s="4"/>
      <c r="BS924" s="4"/>
      <c r="BT924" s="4"/>
      <c r="BU924" s="4"/>
      <c r="BV924" s="37"/>
      <c r="BW924" s="4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5"/>
      <c r="CK924" s="2"/>
      <c r="CL924" s="2"/>
    </row>
    <row r="925" spans="1:90" ht="12.75" customHeight="1">
      <c r="A925" s="1"/>
      <c r="B925" s="1"/>
      <c r="C925" s="1"/>
      <c r="D925" s="2"/>
      <c r="E925" s="185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3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177"/>
      <c r="AF925" s="177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4"/>
      <c r="BA925" s="2"/>
      <c r="BB925" s="2"/>
      <c r="BC925" s="2"/>
      <c r="BD925" s="2"/>
      <c r="BE925" s="2"/>
      <c r="BF925" s="97"/>
      <c r="BG925" s="177"/>
      <c r="BH925" s="177"/>
      <c r="BI925" s="177"/>
      <c r="BJ925" s="37"/>
      <c r="BK925" s="37"/>
      <c r="BL925" s="37"/>
      <c r="BM925" s="37"/>
      <c r="BN925" s="37"/>
      <c r="BO925" s="37"/>
      <c r="BP925" s="37"/>
      <c r="BQ925" s="37"/>
      <c r="BR925" s="4"/>
      <c r="BS925" s="4"/>
      <c r="BT925" s="4"/>
      <c r="BU925" s="4"/>
      <c r="BV925" s="37"/>
      <c r="BW925" s="4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5"/>
      <c r="CK925" s="2"/>
      <c r="CL925" s="2"/>
    </row>
    <row r="926" spans="1:90" ht="12.75" customHeight="1">
      <c r="A926" s="1"/>
      <c r="B926" s="1"/>
      <c r="C926" s="1"/>
      <c r="D926" s="2"/>
      <c r="E926" s="185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3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177"/>
      <c r="AF926" s="177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4"/>
      <c r="BA926" s="2"/>
      <c r="BB926" s="2"/>
      <c r="BC926" s="2"/>
      <c r="BD926" s="2"/>
      <c r="BE926" s="2"/>
      <c r="BF926" s="97"/>
      <c r="BG926" s="177"/>
      <c r="BH926" s="177"/>
      <c r="BI926" s="177"/>
      <c r="BJ926" s="37"/>
      <c r="BK926" s="37"/>
      <c r="BL926" s="37"/>
      <c r="BM926" s="37"/>
      <c r="BN926" s="37"/>
      <c r="BO926" s="37"/>
      <c r="BP926" s="37"/>
      <c r="BQ926" s="37"/>
      <c r="BR926" s="4"/>
      <c r="BS926" s="4"/>
      <c r="BT926" s="4"/>
      <c r="BU926" s="4"/>
      <c r="BV926" s="37"/>
      <c r="BW926" s="4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5"/>
      <c r="CK926" s="2"/>
      <c r="CL926" s="2"/>
    </row>
    <row r="927" spans="1:90" ht="12.75" customHeight="1">
      <c r="A927" s="1"/>
      <c r="B927" s="1"/>
      <c r="C927" s="1"/>
      <c r="D927" s="2"/>
      <c r="E927" s="185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3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177"/>
      <c r="AF927" s="177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4"/>
      <c r="BA927" s="2"/>
      <c r="BB927" s="2"/>
      <c r="BC927" s="2"/>
      <c r="BD927" s="2"/>
      <c r="BE927" s="2"/>
      <c r="BF927" s="97"/>
      <c r="BG927" s="177"/>
      <c r="BH927" s="177"/>
      <c r="BI927" s="177"/>
      <c r="BJ927" s="37"/>
      <c r="BK927" s="37"/>
      <c r="BL927" s="37"/>
      <c r="BM927" s="37"/>
      <c r="BN927" s="37"/>
      <c r="BO927" s="37"/>
      <c r="BP927" s="37"/>
      <c r="BQ927" s="37"/>
      <c r="BR927" s="4"/>
      <c r="BS927" s="4"/>
      <c r="BT927" s="4"/>
      <c r="BU927" s="4"/>
      <c r="BV927" s="37"/>
      <c r="BW927" s="4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5"/>
      <c r="CK927" s="2"/>
      <c r="CL927" s="2"/>
    </row>
    <row r="928" spans="1:90" ht="12.75" customHeight="1">
      <c r="A928" s="1"/>
      <c r="B928" s="1"/>
      <c r="C928" s="1"/>
      <c r="D928" s="2"/>
      <c r="E928" s="185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3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177"/>
      <c r="AF928" s="177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4"/>
      <c r="BA928" s="2"/>
      <c r="BB928" s="2"/>
      <c r="BC928" s="2"/>
      <c r="BD928" s="2"/>
      <c r="BE928" s="2"/>
      <c r="BF928" s="97"/>
      <c r="BG928" s="177"/>
      <c r="BH928" s="177"/>
      <c r="BI928" s="177"/>
      <c r="BJ928" s="37"/>
      <c r="BK928" s="37"/>
      <c r="BL928" s="37"/>
      <c r="BM928" s="37"/>
      <c r="BN928" s="37"/>
      <c r="BO928" s="37"/>
      <c r="BP928" s="37"/>
      <c r="BQ928" s="37"/>
      <c r="BR928" s="4"/>
      <c r="BS928" s="4"/>
      <c r="BT928" s="4"/>
      <c r="BU928" s="4"/>
      <c r="BV928" s="37"/>
      <c r="BW928" s="4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5"/>
      <c r="CK928" s="2"/>
      <c r="CL928" s="2"/>
    </row>
    <row r="929" spans="1:90" ht="12.75" customHeight="1">
      <c r="A929" s="1"/>
      <c r="B929" s="1"/>
      <c r="C929" s="1"/>
      <c r="D929" s="2"/>
      <c r="E929" s="185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3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177"/>
      <c r="AF929" s="177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4"/>
      <c r="BA929" s="2"/>
      <c r="BB929" s="2"/>
      <c r="BC929" s="2"/>
      <c r="BD929" s="2"/>
      <c r="BE929" s="2"/>
      <c r="BF929" s="97"/>
      <c r="BG929" s="177"/>
      <c r="BH929" s="177"/>
      <c r="BI929" s="177"/>
      <c r="BJ929" s="37"/>
      <c r="BK929" s="37"/>
      <c r="BL929" s="37"/>
      <c r="BM929" s="37"/>
      <c r="BN929" s="37"/>
      <c r="BO929" s="37"/>
      <c r="BP929" s="37"/>
      <c r="BQ929" s="37"/>
      <c r="BR929" s="4"/>
      <c r="BS929" s="4"/>
      <c r="BT929" s="4"/>
      <c r="BU929" s="4"/>
      <c r="BV929" s="37"/>
      <c r="BW929" s="4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5"/>
      <c r="CK929" s="2"/>
      <c r="CL929" s="2"/>
    </row>
    <row r="930" spans="1:90" ht="12.75" customHeight="1">
      <c r="A930" s="1"/>
      <c r="B930" s="1"/>
      <c r="C930" s="1"/>
      <c r="D930" s="2"/>
      <c r="E930" s="185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3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177"/>
      <c r="AF930" s="177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4"/>
      <c r="BA930" s="2"/>
      <c r="BB930" s="2"/>
      <c r="BC930" s="2"/>
      <c r="BD930" s="2"/>
      <c r="BE930" s="2"/>
      <c r="BF930" s="97"/>
      <c r="BG930" s="177"/>
      <c r="BH930" s="177"/>
      <c r="BI930" s="177"/>
      <c r="BJ930" s="37"/>
      <c r="BK930" s="37"/>
      <c r="BL930" s="37"/>
      <c r="BM930" s="37"/>
      <c r="BN930" s="37"/>
      <c r="BO930" s="37"/>
      <c r="BP930" s="37"/>
      <c r="BQ930" s="37"/>
      <c r="BR930" s="4"/>
      <c r="BS930" s="4"/>
      <c r="BT930" s="4"/>
      <c r="BU930" s="4"/>
      <c r="BV930" s="37"/>
      <c r="BW930" s="4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5"/>
      <c r="CK930" s="2"/>
      <c r="CL930" s="2"/>
    </row>
    <row r="931" spans="1:90" ht="12.75" customHeight="1">
      <c r="A931" s="1"/>
      <c r="B931" s="1"/>
      <c r="C931" s="1"/>
      <c r="D931" s="2"/>
      <c r="E931" s="185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3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177"/>
      <c r="AF931" s="177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4"/>
      <c r="BA931" s="2"/>
      <c r="BB931" s="2"/>
      <c r="BC931" s="2"/>
      <c r="BD931" s="2"/>
      <c r="BE931" s="2"/>
      <c r="BF931" s="97"/>
      <c r="BG931" s="177"/>
      <c r="BH931" s="177"/>
      <c r="BI931" s="177"/>
      <c r="BJ931" s="37"/>
      <c r="BK931" s="37"/>
      <c r="BL931" s="37"/>
      <c r="BM931" s="37"/>
      <c r="BN931" s="37"/>
      <c r="BO931" s="37"/>
      <c r="BP931" s="37"/>
      <c r="BQ931" s="37"/>
      <c r="BR931" s="4"/>
      <c r="BS931" s="4"/>
      <c r="BT931" s="4"/>
      <c r="BU931" s="4"/>
      <c r="BV931" s="37"/>
      <c r="BW931" s="4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5"/>
      <c r="CK931" s="2"/>
      <c r="CL931" s="2"/>
    </row>
    <row r="932" spans="1:90" ht="12.75" customHeight="1">
      <c r="A932" s="1"/>
      <c r="B932" s="1"/>
      <c r="C932" s="1"/>
      <c r="D932" s="2"/>
      <c r="E932" s="185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3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177"/>
      <c r="AF932" s="177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4"/>
      <c r="BA932" s="2"/>
      <c r="BB932" s="2"/>
      <c r="BC932" s="2"/>
      <c r="BD932" s="2"/>
      <c r="BE932" s="2"/>
      <c r="BF932" s="97"/>
      <c r="BG932" s="177"/>
      <c r="BH932" s="177"/>
      <c r="BI932" s="177"/>
      <c r="BJ932" s="37"/>
      <c r="BK932" s="37"/>
      <c r="BL932" s="37"/>
      <c r="BM932" s="37"/>
      <c r="BN932" s="37"/>
      <c r="BO932" s="37"/>
      <c r="BP932" s="37"/>
      <c r="BQ932" s="37"/>
      <c r="BR932" s="4"/>
      <c r="BS932" s="4"/>
      <c r="BT932" s="4"/>
      <c r="BU932" s="4"/>
      <c r="BV932" s="37"/>
      <c r="BW932" s="4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5"/>
      <c r="CK932" s="2"/>
      <c r="CL932" s="2"/>
    </row>
    <row r="933" spans="1:90" ht="12.75" customHeight="1">
      <c r="A933" s="1"/>
      <c r="B933" s="1"/>
      <c r="C933" s="1"/>
      <c r="D933" s="2"/>
      <c r="E933" s="185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3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177"/>
      <c r="AF933" s="177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4"/>
      <c r="BA933" s="2"/>
      <c r="BB933" s="2"/>
      <c r="BC933" s="2"/>
      <c r="BD933" s="2"/>
      <c r="BE933" s="2"/>
      <c r="BF933" s="97"/>
      <c r="BG933" s="177"/>
      <c r="BH933" s="177"/>
      <c r="BI933" s="177"/>
      <c r="BJ933" s="37"/>
      <c r="BK933" s="37"/>
      <c r="BL933" s="37"/>
      <c r="BM933" s="37"/>
      <c r="BN933" s="37"/>
      <c r="BO933" s="37"/>
      <c r="BP933" s="37"/>
      <c r="BQ933" s="37"/>
      <c r="BR933" s="4"/>
      <c r="BS933" s="4"/>
      <c r="BT933" s="4"/>
      <c r="BU933" s="4"/>
      <c r="BV933" s="37"/>
      <c r="BW933" s="4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5"/>
      <c r="CK933" s="2"/>
      <c r="CL933" s="2"/>
    </row>
    <row r="934" spans="1:90" ht="12.75" customHeight="1">
      <c r="A934" s="1"/>
      <c r="B934" s="1"/>
      <c r="C934" s="1"/>
      <c r="D934" s="2"/>
      <c r="E934" s="185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3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177"/>
      <c r="AF934" s="177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4"/>
      <c r="BA934" s="2"/>
      <c r="BB934" s="2"/>
      <c r="BC934" s="2"/>
      <c r="BD934" s="2"/>
      <c r="BE934" s="2"/>
      <c r="BF934" s="97"/>
      <c r="BG934" s="177"/>
      <c r="BH934" s="177"/>
      <c r="BI934" s="177"/>
      <c r="BJ934" s="37"/>
      <c r="BK934" s="37"/>
      <c r="BL934" s="37"/>
      <c r="BM934" s="37"/>
      <c r="BN934" s="37"/>
      <c r="BO934" s="37"/>
      <c r="BP934" s="37"/>
      <c r="BQ934" s="37"/>
      <c r="BR934" s="4"/>
      <c r="BS934" s="4"/>
      <c r="BT934" s="4"/>
      <c r="BU934" s="4"/>
      <c r="BV934" s="37"/>
      <c r="BW934" s="4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5"/>
      <c r="CK934" s="2"/>
      <c r="CL934" s="2"/>
    </row>
    <row r="935" spans="1:90" ht="12.75" customHeight="1">
      <c r="A935" s="1"/>
      <c r="B935" s="1"/>
      <c r="C935" s="1"/>
      <c r="D935" s="2"/>
      <c r="E935" s="185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3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177"/>
      <c r="AF935" s="177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4"/>
      <c r="BA935" s="2"/>
      <c r="BB935" s="2"/>
      <c r="BC935" s="2"/>
      <c r="BD935" s="2"/>
      <c r="BE935" s="2"/>
      <c r="BF935" s="97"/>
      <c r="BG935" s="177"/>
      <c r="BH935" s="177"/>
      <c r="BI935" s="177"/>
      <c r="BJ935" s="37"/>
      <c r="BK935" s="37"/>
      <c r="BL935" s="37"/>
      <c r="BM935" s="37"/>
      <c r="BN935" s="37"/>
      <c r="BO935" s="37"/>
      <c r="BP935" s="37"/>
      <c r="BQ935" s="37"/>
      <c r="BR935" s="4"/>
      <c r="BS935" s="4"/>
      <c r="BT935" s="4"/>
      <c r="BU935" s="4"/>
      <c r="BV935" s="37"/>
      <c r="BW935" s="4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5"/>
      <c r="CK935" s="2"/>
      <c r="CL935" s="2"/>
    </row>
    <row r="936" spans="1:90" ht="12.75" customHeight="1">
      <c r="A936" s="1"/>
      <c r="B936" s="1"/>
      <c r="C936" s="1"/>
      <c r="D936" s="2"/>
      <c r="E936" s="185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3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177"/>
      <c r="AF936" s="177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4"/>
      <c r="BA936" s="2"/>
      <c r="BB936" s="2"/>
      <c r="BC936" s="2"/>
      <c r="BD936" s="2"/>
      <c r="BE936" s="2"/>
      <c r="BF936" s="97"/>
      <c r="BG936" s="177"/>
      <c r="BH936" s="177"/>
      <c r="BI936" s="177"/>
      <c r="BJ936" s="37"/>
      <c r="BK936" s="37"/>
      <c r="BL936" s="37"/>
      <c r="BM936" s="37"/>
      <c r="BN936" s="37"/>
      <c r="BO936" s="37"/>
      <c r="BP936" s="37"/>
      <c r="BQ936" s="37"/>
      <c r="BR936" s="4"/>
      <c r="BS936" s="4"/>
      <c r="BT936" s="4"/>
      <c r="BU936" s="4"/>
      <c r="BV936" s="37"/>
      <c r="BW936" s="4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5"/>
      <c r="CK936" s="2"/>
      <c r="CL936" s="2"/>
    </row>
    <row r="937" spans="1:90" ht="12.75" customHeight="1">
      <c r="A937" s="1"/>
      <c r="B937" s="1"/>
      <c r="C937" s="1"/>
      <c r="D937" s="2"/>
      <c r="E937" s="185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3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177"/>
      <c r="AF937" s="177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4"/>
      <c r="BA937" s="2"/>
      <c r="BB937" s="2"/>
      <c r="BC937" s="2"/>
      <c r="BD937" s="2"/>
      <c r="BE937" s="2"/>
      <c r="BF937" s="97"/>
      <c r="BG937" s="177"/>
      <c r="BH937" s="177"/>
      <c r="BI937" s="177"/>
      <c r="BJ937" s="37"/>
      <c r="BK937" s="37"/>
      <c r="BL937" s="37"/>
      <c r="BM937" s="37"/>
      <c r="BN937" s="37"/>
      <c r="BO937" s="37"/>
      <c r="BP937" s="37"/>
      <c r="BQ937" s="37"/>
      <c r="BR937" s="4"/>
      <c r="BS937" s="4"/>
      <c r="BT937" s="4"/>
      <c r="BU937" s="4"/>
      <c r="BV937" s="37"/>
      <c r="BW937" s="4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5"/>
      <c r="CK937" s="2"/>
      <c r="CL937" s="2"/>
    </row>
    <row r="938" spans="1:90" ht="12.75" customHeight="1">
      <c r="A938" s="1"/>
      <c r="B938" s="1"/>
      <c r="C938" s="1"/>
      <c r="D938" s="2"/>
      <c r="E938" s="185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3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177"/>
      <c r="AF938" s="177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4"/>
      <c r="BA938" s="2"/>
      <c r="BB938" s="2"/>
      <c r="BC938" s="2"/>
      <c r="BD938" s="2"/>
      <c r="BE938" s="2"/>
      <c r="BF938" s="97"/>
      <c r="BG938" s="177"/>
      <c r="BH938" s="177"/>
      <c r="BI938" s="177"/>
      <c r="BJ938" s="37"/>
      <c r="BK938" s="37"/>
      <c r="BL938" s="37"/>
      <c r="BM938" s="37"/>
      <c r="BN938" s="37"/>
      <c r="BO938" s="37"/>
      <c r="BP938" s="37"/>
      <c r="BQ938" s="37"/>
      <c r="BR938" s="4"/>
      <c r="BS938" s="4"/>
      <c r="BT938" s="4"/>
      <c r="BU938" s="4"/>
      <c r="BV938" s="37"/>
      <c r="BW938" s="4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5"/>
      <c r="CK938" s="2"/>
      <c r="CL938" s="2"/>
    </row>
    <row r="939" spans="1:90" ht="12.75" customHeight="1">
      <c r="A939" s="1"/>
      <c r="B939" s="1"/>
      <c r="C939" s="1"/>
      <c r="D939" s="2"/>
      <c r="E939" s="185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3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177"/>
      <c r="AF939" s="177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4"/>
      <c r="BA939" s="2"/>
      <c r="BB939" s="2"/>
      <c r="BC939" s="2"/>
      <c r="BD939" s="2"/>
      <c r="BE939" s="2"/>
      <c r="BF939" s="97"/>
      <c r="BG939" s="177"/>
      <c r="BH939" s="177"/>
      <c r="BI939" s="177"/>
      <c r="BJ939" s="37"/>
      <c r="BK939" s="37"/>
      <c r="BL939" s="37"/>
      <c r="BM939" s="37"/>
      <c r="BN939" s="37"/>
      <c r="BO939" s="37"/>
      <c r="BP939" s="37"/>
      <c r="BQ939" s="37"/>
      <c r="BR939" s="4"/>
      <c r="BS939" s="4"/>
      <c r="BT939" s="4"/>
      <c r="BU939" s="4"/>
      <c r="BV939" s="37"/>
      <c r="BW939" s="4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5"/>
      <c r="CK939" s="2"/>
      <c r="CL939" s="2"/>
    </row>
    <row r="940" spans="1:90" ht="12.75" customHeight="1">
      <c r="A940" s="1"/>
      <c r="B940" s="1"/>
      <c r="C940" s="1"/>
      <c r="D940" s="2"/>
      <c r="E940" s="185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3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177"/>
      <c r="AF940" s="177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4"/>
      <c r="BA940" s="2"/>
      <c r="BB940" s="2"/>
      <c r="BC940" s="2"/>
      <c r="BD940" s="2"/>
      <c r="BE940" s="2"/>
      <c r="BF940" s="97"/>
      <c r="BG940" s="177"/>
      <c r="BH940" s="177"/>
      <c r="BI940" s="177"/>
      <c r="BJ940" s="37"/>
      <c r="BK940" s="37"/>
      <c r="BL940" s="37"/>
      <c r="BM940" s="37"/>
      <c r="BN940" s="37"/>
      <c r="BO940" s="37"/>
      <c r="BP940" s="37"/>
      <c r="BQ940" s="37"/>
      <c r="BR940" s="4"/>
      <c r="BS940" s="4"/>
      <c r="BT940" s="4"/>
      <c r="BU940" s="4"/>
      <c r="BV940" s="37"/>
      <c r="BW940" s="4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5"/>
      <c r="CK940" s="2"/>
      <c r="CL940" s="2"/>
    </row>
    <row r="941" spans="1:90" ht="12.75" customHeight="1">
      <c r="A941" s="1"/>
      <c r="B941" s="1"/>
      <c r="C941" s="1"/>
      <c r="D941" s="2"/>
      <c r="E941" s="185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3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177"/>
      <c r="AF941" s="177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4"/>
      <c r="BA941" s="2"/>
      <c r="BB941" s="2"/>
      <c r="BC941" s="2"/>
      <c r="BD941" s="2"/>
      <c r="BE941" s="2"/>
      <c r="BF941" s="97"/>
      <c r="BG941" s="177"/>
      <c r="BH941" s="177"/>
      <c r="BI941" s="177"/>
      <c r="BJ941" s="37"/>
      <c r="BK941" s="37"/>
      <c r="BL941" s="37"/>
      <c r="BM941" s="37"/>
      <c r="BN941" s="37"/>
      <c r="BO941" s="37"/>
      <c r="BP941" s="37"/>
      <c r="BQ941" s="37"/>
      <c r="BR941" s="4"/>
      <c r="BS941" s="4"/>
      <c r="BT941" s="4"/>
      <c r="BU941" s="4"/>
      <c r="BV941" s="37"/>
      <c r="BW941" s="4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5"/>
      <c r="CK941" s="2"/>
      <c r="CL941" s="2"/>
    </row>
    <row r="942" spans="1:90" ht="12.75" customHeight="1">
      <c r="A942" s="1"/>
      <c r="B942" s="1"/>
      <c r="C942" s="1"/>
      <c r="D942" s="2"/>
      <c r="E942" s="185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3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177"/>
      <c r="AF942" s="177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4"/>
      <c r="BA942" s="2"/>
      <c r="BB942" s="2"/>
      <c r="BC942" s="2"/>
      <c r="BD942" s="2"/>
      <c r="BE942" s="2"/>
      <c r="BF942" s="97"/>
      <c r="BG942" s="177"/>
      <c r="BH942" s="177"/>
      <c r="BI942" s="177"/>
      <c r="BJ942" s="37"/>
      <c r="BK942" s="37"/>
      <c r="BL942" s="37"/>
      <c r="BM942" s="37"/>
      <c r="BN942" s="37"/>
      <c r="BO942" s="37"/>
      <c r="BP942" s="37"/>
      <c r="BQ942" s="37"/>
      <c r="BR942" s="4"/>
      <c r="BS942" s="4"/>
      <c r="BT942" s="4"/>
      <c r="BU942" s="4"/>
      <c r="BV942" s="37"/>
      <c r="BW942" s="4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5"/>
      <c r="CK942" s="2"/>
      <c r="CL942" s="2"/>
    </row>
    <row r="943" spans="1:90" ht="12.75" customHeight="1">
      <c r="A943" s="1"/>
      <c r="B943" s="1"/>
      <c r="C943" s="1"/>
      <c r="D943" s="2"/>
      <c r="E943" s="185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3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177"/>
      <c r="AF943" s="177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4"/>
      <c r="BA943" s="2"/>
      <c r="BB943" s="2"/>
      <c r="BC943" s="2"/>
      <c r="BD943" s="2"/>
      <c r="BE943" s="2"/>
      <c r="BF943" s="97"/>
      <c r="BG943" s="177"/>
      <c r="BH943" s="177"/>
      <c r="BI943" s="177"/>
      <c r="BJ943" s="37"/>
      <c r="BK943" s="37"/>
      <c r="BL943" s="37"/>
      <c r="BM943" s="37"/>
      <c r="BN943" s="37"/>
      <c r="BO943" s="37"/>
      <c r="BP943" s="37"/>
      <c r="BQ943" s="37"/>
      <c r="BR943" s="4"/>
      <c r="BS943" s="4"/>
      <c r="BT943" s="4"/>
      <c r="BU943" s="4"/>
      <c r="BV943" s="37"/>
      <c r="BW943" s="4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5"/>
      <c r="CK943" s="2"/>
      <c r="CL943" s="2"/>
    </row>
    <row r="944" spans="1:90" ht="12.75" customHeight="1">
      <c r="A944" s="1"/>
      <c r="B944" s="1"/>
      <c r="C944" s="1"/>
      <c r="D944" s="2"/>
      <c r="E944" s="185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3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177"/>
      <c r="AF944" s="177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4"/>
      <c r="BA944" s="2"/>
      <c r="BB944" s="2"/>
      <c r="BC944" s="2"/>
      <c r="BD944" s="2"/>
      <c r="BE944" s="2"/>
      <c r="BF944" s="97"/>
      <c r="BG944" s="177"/>
      <c r="BH944" s="177"/>
      <c r="BI944" s="177"/>
      <c r="BJ944" s="37"/>
      <c r="BK944" s="37"/>
      <c r="BL944" s="37"/>
      <c r="BM944" s="37"/>
      <c r="BN944" s="37"/>
      <c r="BO944" s="37"/>
      <c r="BP944" s="37"/>
      <c r="BQ944" s="37"/>
      <c r="BR944" s="4"/>
      <c r="BS944" s="4"/>
      <c r="BT944" s="4"/>
      <c r="BU944" s="4"/>
      <c r="BV944" s="37"/>
      <c r="BW944" s="4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5"/>
      <c r="CK944" s="2"/>
      <c r="CL944" s="2"/>
    </row>
    <row r="945" spans="1:90" ht="12.75" customHeight="1">
      <c r="A945" s="1"/>
      <c r="B945" s="1"/>
      <c r="C945" s="1"/>
      <c r="D945" s="2"/>
      <c r="E945" s="185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3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177"/>
      <c r="AF945" s="177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4"/>
      <c r="BA945" s="2"/>
      <c r="BB945" s="2"/>
      <c r="BC945" s="2"/>
      <c r="BD945" s="2"/>
      <c r="BE945" s="2"/>
      <c r="BF945" s="97"/>
      <c r="BG945" s="177"/>
      <c r="BH945" s="177"/>
      <c r="BI945" s="177"/>
      <c r="BJ945" s="37"/>
      <c r="BK945" s="37"/>
      <c r="BL945" s="37"/>
      <c r="BM945" s="37"/>
      <c r="BN945" s="37"/>
      <c r="BO945" s="37"/>
      <c r="BP945" s="37"/>
      <c r="BQ945" s="37"/>
      <c r="BR945" s="4"/>
      <c r="BS945" s="4"/>
      <c r="BT945" s="4"/>
      <c r="BU945" s="4"/>
      <c r="BV945" s="37"/>
      <c r="BW945" s="4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5"/>
      <c r="CK945" s="2"/>
      <c r="CL945" s="2"/>
    </row>
    <row r="946" spans="1:90" ht="12.75" customHeight="1">
      <c r="A946" s="1"/>
      <c r="B946" s="1"/>
      <c r="C946" s="1"/>
      <c r="D946" s="2"/>
      <c r="E946" s="185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3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177"/>
      <c r="AF946" s="177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4"/>
      <c r="BA946" s="2"/>
      <c r="BB946" s="2"/>
      <c r="BC946" s="2"/>
      <c r="BD946" s="2"/>
      <c r="BE946" s="2"/>
      <c r="BF946" s="97"/>
      <c r="BG946" s="177"/>
      <c r="BH946" s="177"/>
      <c r="BI946" s="177"/>
      <c r="BJ946" s="37"/>
      <c r="BK946" s="37"/>
      <c r="BL946" s="37"/>
      <c r="BM946" s="37"/>
      <c r="BN946" s="37"/>
      <c r="BO946" s="37"/>
      <c r="BP946" s="37"/>
      <c r="BQ946" s="37"/>
      <c r="BR946" s="4"/>
      <c r="BS946" s="4"/>
      <c r="BT946" s="4"/>
      <c r="BU946" s="4"/>
      <c r="BV946" s="37"/>
      <c r="BW946" s="4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5"/>
      <c r="CK946" s="2"/>
      <c r="CL946" s="2"/>
    </row>
    <row r="947" spans="1:90" ht="12.75" customHeight="1">
      <c r="A947" s="1"/>
      <c r="B947" s="1"/>
      <c r="C947" s="1"/>
      <c r="D947" s="2"/>
      <c r="E947" s="185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3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177"/>
      <c r="AF947" s="177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4"/>
      <c r="BA947" s="2"/>
      <c r="BB947" s="2"/>
      <c r="BC947" s="2"/>
      <c r="BD947" s="2"/>
      <c r="BE947" s="2"/>
      <c r="BF947" s="97"/>
      <c r="BG947" s="177"/>
      <c r="BH947" s="177"/>
      <c r="BI947" s="177"/>
      <c r="BJ947" s="37"/>
      <c r="BK947" s="37"/>
      <c r="BL947" s="37"/>
      <c r="BM947" s="37"/>
      <c r="BN947" s="37"/>
      <c r="BO947" s="37"/>
      <c r="BP947" s="37"/>
      <c r="BQ947" s="37"/>
      <c r="BR947" s="4"/>
      <c r="BS947" s="4"/>
      <c r="BT947" s="4"/>
      <c r="BU947" s="4"/>
      <c r="BV947" s="37"/>
      <c r="BW947" s="4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5"/>
      <c r="CK947" s="2"/>
      <c r="CL947" s="2"/>
    </row>
    <row r="948" spans="1:90" ht="12.75" customHeight="1">
      <c r="A948" s="1"/>
      <c r="B948" s="1"/>
      <c r="C948" s="1"/>
      <c r="D948" s="2"/>
      <c r="E948" s="185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3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177"/>
      <c r="AF948" s="177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4"/>
      <c r="BA948" s="2"/>
      <c r="BB948" s="2"/>
      <c r="BC948" s="2"/>
      <c r="BD948" s="2"/>
      <c r="BE948" s="2"/>
      <c r="BF948" s="97"/>
      <c r="BG948" s="177"/>
      <c r="BH948" s="177"/>
      <c r="BI948" s="177"/>
      <c r="BJ948" s="37"/>
      <c r="BK948" s="37"/>
      <c r="BL948" s="37"/>
      <c r="BM948" s="37"/>
      <c r="BN948" s="37"/>
      <c r="BO948" s="37"/>
      <c r="BP948" s="37"/>
      <c r="BQ948" s="37"/>
      <c r="BR948" s="4"/>
      <c r="BS948" s="4"/>
      <c r="BT948" s="4"/>
      <c r="BU948" s="4"/>
      <c r="BV948" s="37"/>
      <c r="BW948" s="4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5"/>
      <c r="CK948" s="2"/>
      <c r="CL948" s="2"/>
    </row>
    <row r="949" spans="1:90" ht="12.75" customHeight="1">
      <c r="A949" s="1"/>
      <c r="B949" s="1"/>
      <c r="C949" s="1"/>
      <c r="D949" s="2"/>
      <c r="E949" s="185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3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177"/>
      <c r="AF949" s="177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4"/>
      <c r="BA949" s="2"/>
      <c r="BB949" s="2"/>
      <c r="BC949" s="2"/>
      <c r="BD949" s="2"/>
      <c r="BE949" s="2"/>
      <c r="BF949" s="97"/>
      <c r="BG949" s="177"/>
      <c r="BH949" s="177"/>
      <c r="BI949" s="177"/>
      <c r="BJ949" s="37"/>
      <c r="BK949" s="37"/>
      <c r="BL949" s="37"/>
      <c r="BM949" s="37"/>
      <c r="BN949" s="37"/>
      <c r="BO949" s="37"/>
      <c r="BP949" s="37"/>
      <c r="BQ949" s="37"/>
      <c r="BR949" s="4"/>
      <c r="BS949" s="4"/>
      <c r="BT949" s="4"/>
      <c r="BU949" s="4"/>
      <c r="BV949" s="37"/>
      <c r="BW949" s="4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5"/>
      <c r="CK949" s="2"/>
      <c r="CL949" s="2"/>
    </row>
    <row r="950" spans="1:90" ht="12.75" customHeight="1">
      <c r="A950" s="1"/>
      <c r="B950" s="1"/>
      <c r="C950" s="1"/>
      <c r="D950" s="2"/>
      <c r="E950" s="185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3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177"/>
      <c r="AF950" s="177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4"/>
      <c r="BA950" s="2"/>
      <c r="BB950" s="2"/>
      <c r="BC950" s="2"/>
      <c r="BD950" s="2"/>
      <c r="BE950" s="2"/>
      <c r="BF950" s="97"/>
      <c r="BG950" s="177"/>
      <c r="BH950" s="177"/>
      <c r="BI950" s="177"/>
      <c r="BJ950" s="37"/>
      <c r="BK950" s="37"/>
      <c r="BL950" s="37"/>
      <c r="BM950" s="37"/>
      <c r="BN950" s="37"/>
      <c r="BO950" s="37"/>
      <c r="BP950" s="37"/>
      <c r="BQ950" s="37"/>
      <c r="BR950" s="4"/>
      <c r="BS950" s="4"/>
      <c r="BT950" s="4"/>
      <c r="BU950" s="4"/>
      <c r="BV950" s="37"/>
      <c r="BW950" s="4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5"/>
      <c r="CK950" s="2"/>
      <c r="CL950" s="2"/>
    </row>
    <row r="951" spans="1:90" ht="12.75" customHeight="1">
      <c r="A951" s="1"/>
      <c r="B951" s="1"/>
      <c r="C951" s="1"/>
      <c r="D951" s="2"/>
      <c r="E951" s="185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3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177"/>
      <c r="AF951" s="177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4"/>
      <c r="BA951" s="2"/>
      <c r="BB951" s="2"/>
      <c r="BC951" s="2"/>
      <c r="BD951" s="2"/>
      <c r="BE951" s="2"/>
      <c r="BF951" s="97"/>
      <c r="BG951" s="177"/>
      <c r="BH951" s="177"/>
      <c r="BI951" s="177"/>
      <c r="BJ951" s="37"/>
      <c r="BK951" s="37"/>
      <c r="BL951" s="37"/>
      <c r="BM951" s="37"/>
      <c r="BN951" s="37"/>
      <c r="BO951" s="37"/>
      <c r="BP951" s="37"/>
      <c r="BQ951" s="37"/>
      <c r="BR951" s="4"/>
      <c r="BS951" s="4"/>
      <c r="BT951" s="4"/>
      <c r="BU951" s="4"/>
      <c r="BV951" s="37"/>
      <c r="BW951" s="4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5"/>
      <c r="CK951" s="2"/>
      <c r="CL951" s="2"/>
    </row>
    <row r="952" spans="1:90" ht="12.75" customHeight="1">
      <c r="A952" s="1"/>
      <c r="B952" s="1"/>
      <c r="C952" s="1"/>
      <c r="D952" s="2"/>
      <c r="E952" s="185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3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177"/>
      <c r="AF952" s="177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4"/>
      <c r="BA952" s="2"/>
      <c r="BB952" s="2"/>
      <c r="BC952" s="2"/>
      <c r="BD952" s="2"/>
      <c r="BE952" s="2"/>
      <c r="BF952" s="97"/>
      <c r="BG952" s="177"/>
      <c r="BH952" s="177"/>
      <c r="BI952" s="177"/>
      <c r="BJ952" s="37"/>
      <c r="BK952" s="37"/>
      <c r="BL952" s="37"/>
      <c r="BM952" s="37"/>
      <c r="BN952" s="37"/>
      <c r="BO952" s="37"/>
      <c r="BP952" s="37"/>
      <c r="BQ952" s="37"/>
      <c r="BR952" s="4"/>
      <c r="BS952" s="4"/>
      <c r="BT952" s="4"/>
      <c r="BU952" s="4"/>
      <c r="BV952" s="37"/>
      <c r="BW952" s="4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5"/>
      <c r="CK952" s="2"/>
      <c r="CL952" s="2"/>
    </row>
    <row r="953" spans="1:90" ht="12.75" customHeight="1">
      <c r="A953" s="1"/>
      <c r="B953" s="1"/>
      <c r="C953" s="1"/>
      <c r="D953" s="2"/>
      <c r="E953" s="185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3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177"/>
      <c r="AF953" s="177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4"/>
      <c r="BA953" s="2"/>
      <c r="BB953" s="2"/>
      <c r="BC953" s="2"/>
      <c r="BD953" s="2"/>
      <c r="BE953" s="2"/>
      <c r="BF953" s="97"/>
      <c r="BG953" s="177"/>
      <c r="BH953" s="177"/>
      <c r="BI953" s="177"/>
      <c r="BJ953" s="37"/>
      <c r="BK953" s="37"/>
      <c r="BL953" s="37"/>
      <c r="BM953" s="37"/>
      <c r="BN953" s="37"/>
      <c r="BO953" s="37"/>
      <c r="BP953" s="37"/>
      <c r="BQ953" s="37"/>
      <c r="BR953" s="4"/>
      <c r="BS953" s="4"/>
      <c r="BT953" s="4"/>
      <c r="BU953" s="4"/>
      <c r="BV953" s="37"/>
      <c r="BW953" s="4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5"/>
      <c r="CK953" s="2"/>
      <c r="CL953" s="2"/>
    </row>
    <row r="954" spans="1:90" ht="12.75" customHeight="1">
      <c r="A954" s="1"/>
      <c r="B954" s="1"/>
      <c r="C954" s="1"/>
      <c r="D954" s="2"/>
      <c r="E954" s="185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3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177"/>
      <c r="AF954" s="177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4"/>
      <c r="BA954" s="2"/>
      <c r="BB954" s="2"/>
      <c r="BC954" s="2"/>
      <c r="BD954" s="2"/>
      <c r="BE954" s="2"/>
      <c r="BF954" s="97"/>
      <c r="BG954" s="177"/>
      <c r="BH954" s="177"/>
      <c r="BI954" s="177"/>
      <c r="BJ954" s="37"/>
      <c r="BK954" s="37"/>
      <c r="BL954" s="37"/>
      <c r="BM954" s="37"/>
      <c r="BN954" s="37"/>
      <c r="BO954" s="37"/>
      <c r="BP954" s="37"/>
      <c r="BQ954" s="37"/>
      <c r="BR954" s="4"/>
      <c r="BS954" s="4"/>
      <c r="BT954" s="4"/>
      <c r="BU954" s="4"/>
      <c r="BV954" s="37"/>
      <c r="BW954" s="4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5"/>
      <c r="CK954" s="2"/>
      <c r="CL954" s="2"/>
    </row>
    <row r="955" spans="1:90" ht="12.75" customHeight="1">
      <c r="A955" s="1"/>
      <c r="B955" s="1"/>
      <c r="C955" s="1"/>
      <c r="D955" s="2"/>
      <c r="E955" s="185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3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177"/>
      <c r="AF955" s="177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4"/>
      <c r="BA955" s="2"/>
      <c r="BB955" s="2"/>
      <c r="BC955" s="2"/>
      <c r="BD955" s="2"/>
      <c r="BE955" s="2"/>
      <c r="BF955" s="97"/>
      <c r="BG955" s="177"/>
      <c r="BH955" s="177"/>
      <c r="BI955" s="177"/>
      <c r="BJ955" s="37"/>
      <c r="BK955" s="37"/>
      <c r="BL955" s="37"/>
      <c r="BM955" s="37"/>
      <c r="BN955" s="37"/>
      <c r="BO955" s="37"/>
      <c r="BP955" s="37"/>
      <c r="BQ955" s="37"/>
      <c r="BR955" s="4"/>
      <c r="BS955" s="4"/>
      <c r="BT955" s="4"/>
      <c r="BU955" s="4"/>
      <c r="BV955" s="37"/>
      <c r="BW955" s="4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5"/>
      <c r="CK955" s="2"/>
      <c r="CL955" s="2"/>
    </row>
    <row r="956" spans="1:90" ht="12.75" customHeight="1">
      <c r="A956" s="1"/>
      <c r="B956" s="1"/>
      <c r="C956" s="1"/>
      <c r="D956" s="2"/>
      <c r="E956" s="185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3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177"/>
      <c r="AF956" s="177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4"/>
      <c r="BA956" s="2"/>
      <c r="BB956" s="2"/>
      <c r="BC956" s="2"/>
      <c r="BD956" s="2"/>
      <c r="BE956" s="2"/>
      <c r="BF956" s="97"/>
      <c r="BG956" s="177"/>
      <c r="BH956" s="177"/>
      <c r="BI956" s="177"/>
      <c r="BJ956" s="37"/>
      <c r="BK956" s="37"/>
      <c r="BL956" s="37"/>
      <c r="BM956" s="37"/>
      <c r="BN956" s="37"/>
      <c r="BO956" s="37"/>
      <c r="BP956" s="37"/>
      <c r="BQ956" s="37"/>
      <c r="BR956" s="4"/>
      <c r="BS956" s="4"/>
      <c r="BT956" s="4"/>
      <c r="BU956" s="4"/>
      <c r="BV956" s="37"/>
      <c r="BW956" s="4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5"/>
      <c r="CK956" s="2"/>
      <c r="CL956" s="2"/>
    </row>
    <row r="957" spans="1:90" ht="12.75" customHeight="1">
      <c r="A957" s="1"/>
      <c r="B957" s="1"/>
      <c r="C957" s="1"/>
      <c r="D957" s="2"/>
      <c r="E957" s="185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3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177"/>
      <c r="AF957" s="177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4"/>
      <c r="BA957" s="2"/>
      <c r="BB957" s="2"/>
      <c r="BC957" s="2"/>
      <c r="BD957" s="2"/>
      <c r="BE957" s="2"/>
      <c r="BF957" s="97"/>
      <c r="BG957" s="177"/>
      <c r="BH957" s="177"/>
      <c r="BI957" s="177"/>
      <c r="BJ957" s="37"/>
      <c r="BK957" s="37"/>
      <c r="BL957" s="37"/>
      <c r="BM957" s="37"/>
      <c r="BN957" s="37"/>
      <c r="BO957" s="37"/>
      <c r="BP957" s="37"/>
      <c r="BQ957" s="37"/>
      <c r="BR957" s="4"/>
      <c r="BS957" s="4"/>
      <c r="BT957" s="4"/>
      <c r="BU957" s="4"/>
      <c r="BV957" s="37"/>
      <c r="BW957" s="4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5"/>
      <c r="CK957" s="2"/>
      <c r="CL957" s="2"/>
    </row>
    <row r="958" spans="1:90" ht="12.75" customHeight="1">
      <c r="A958" s="1"/>
      <c r="B958" s="1"/>
      <c r="C958" s="1"/>
      <c r="D958" s="2"/>
      <c r="E958" s="185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3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177"/>
      <c r="AF958" s="177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4"/>
      <c r="BA958" s="2"/>
      <c r="BB958" s="2"/>
      <c r="BC958" s="2"/>
      <c r="BD958" s="2"/>
      <c r="BE958" s="2"/>
      <c r="BF958" s="97"/>
      <c r="BG958" s="177"/>
      <c r="BH958" s="177"/>
      <c r="BI958" s="177"/>
      <c r="BJ958" s="37"/>
      <c r="BK958" s="37"/>
      <c r="BL958" s="37"/>
      <c r="BM958" s="37"/>
      <c r="BN958" s="37"/>
      <c r="BO958" s="37"/>
      <c r="BP958" s="37"/>
      <c r="BQ958" s="37"/>
      <c r="BR958" s="4"/>
      <c r="BS958" s="4"/>
      <c r="BT958" s="4"/>
      <c r="BU958" s="4"/>
      <c r="BV958" s="37"/>
      <c r="BW958" s="4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5"/>
      <c r="CK958" s="2"/>
      <c r="CL958" s="2"/>
    </row>
    <row r="959" spans="1:90" ht="12.75" customHeight="1">
      <c r="A959" s="1"/>
      <c r="B959" s="1"/>
      <c r="C959" s="1"/>
      <c r="D959" s="2"/>
      <c r="E959" s="185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3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177"/>
      <c r="AF959" s="177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4"/>
      <c r="BA959" s="2"/>
      <c r="BB959" s="2"/>
      <c r="BC959" s="2"/>
      <c r="BD959" s="2"/>
      <c r="BE959" s="2"/>
      <c r="BF959" s="97"/>
      <c r="BG959" s="177"/>
      <c r="BH959" s="177"/>
      <c r="BI959" s="177"/>
      <c r="BJ959" s="37"/>
      <c r="BK959" s="37"/>
      <c r="BL959" s="37"/>
      <c r="BM959" s="37"/>
      <c r="BN959" s="37"/>
      <c r="BO959" s="37"/>
      <c r="BP959" s="37"/>
      <c r="BQ959" s="37"/>
      <c r="BR959" s="4"/>
      <c r="BS959" s="4"/>
      <c r="BT959" s="4"/>
      <c r="BU959" s="4"/>
      <c r="BV959" s="37"/>
      <c r="BW959" s="4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5"/>
      <c r="CK959" s="2"/>
      <c r="CL959" s="2"/>
    </row>
    <row r="960" spans="1:90" ht="12.75" customHeight="1">
      <c r="A960" s="1"/>
      <c r="B960" s="1"/>
      <c r="C960" s="1"/>
      <c r="D960" s="2"/>
      <c r="E960" s="185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3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177"/>
      <c r="AF960" s="177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4"/>
      <c r="BA960" s="2"/>
      <c r="BB960" s="2"/>
      <c r="BC960" s="2"/>
      <c r="BD960" s="2"/>
      <c r="BE960" s="2"/>
      <c r="BF960" s="97"/>
      <c r="BG960" s="177"/>
      <c r="BH960" s="177"/>
      <c r="BI960" s="177"/>
      <c r="BJ960" s="37"/>
      <c r="BK960" s="37"/>
      <c r="BL960" s="37"/>
      <c r="BM960" s="37"/>
      <c r="BN960" s="37"/>
      <c r="BO960" s="37"/>
      <c r="BP960" s="37"/>
      <c r="BQ960" s="37"/>
      <c r="BR960" s="4"/>
      <c r="BS960" s="4"/>
      <c r="BT960" s="4"/>
      <c r="BU960" s="4"/>
      <c r="BV960" s="37"/>
      <c r="BW960" s="4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5"/>
      <c r="CK960" s="2"/>
      <c r="CL960" s="2"/>
    </row>
    <row r="961" spans="1:90" ht="12.75" customHeight="1">
      <c r="A961" s="1"/>
      <c r="B961" s="1"/>
      <c r="C961" s="1"/>
      <c r="D961" s="2"/>
      <c r="E961" s="185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3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177"/>
      <c r="AF961" s="177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4"/>
      <c r="BA961" s="2"/>
      <c r="BB961" s="2"/>
      <c r="BC961" s="2"/>
      <c r="BD961" s="2"/>
      <c r="BE961" s="2"/>
      <c r="BF961" s="97"/>
      <c r="BG961" s="177"/>
      <c r="BH961" s="177"/>
      <c r="BI961" s="177"/>
      <c r="BJ961" s="37"/>
      <c r="BK961" s="37"/>
      <c r="BL961" s="37"/>
      <c r="BM961" s="37"/>
      <c r="BN961" s="37"/>
      <c r="BO961" s="37"/>
      <c r="BP961" s="37"/>
      <c r="BQ961" s="37"/>
      <c r="BR961" s="4"/>
      <c r="BS961" s="4"/>
      <c r="BT961" s="4"/>
      <c r="BU961" s="4"/>
      <c r="BV961" s="37"/>
      <c r="BW961" s="4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5"/>
      <c r="CK961" s="2"/>
      <c r="CL961" s="2"/>
    </row>
    <row r="962" spans="1:90" ht="12.75" customHeight="1">
      <c r="A962" s="1"/>
      <c r="B962" s="1"/>
      <c r="C962" s="1"/>
      <c r="D962" s="2"/>
      <c r="E962" s="185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3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177"/>
      <c r="AF962" s="177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4"/>
      <c r="BA962" s="2"/>
      <c r="BB962" s="2"/>
      <c r="BC962" s="2"/>
      <c r="BD962" s="2"/>
      <c r="BE962" s="2"/>
      <c r="BF962" s="97"/>
      <c r="BG962" s="177"/>
      <c r="BH962" s="177"/>
      <c r="BI962" s="177"/>
      <c r="BJ962" s="37"/>
      <c r="BK962" s="37"/>
      <c r="BL962" s="37"/>
      <c r="BM962" s="37"/>
      <c r="BN962" s="37"/>
      <c r="BO962" s="37"/>
      <c r="BP962" s="37"/>
      <c r="BQ962" s="37"/>
      <c r="BR962" s="4"/>
      <c r="BS962" s="4"/>
      <c r="BT962" s="4"/>
      <c r="BU962" s="4"/>
      <c r="BV962" s="37"/>
      <c r="BW962" s="4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5"/>
      <c r="CK962" s="2"/>
      <c r="CL962" s="2"/>
    </row>
    <row r="963" spans="1:90" ht="12.75" customHeight="1">
      <c r="A963" s="1"/>
      <c r="B963" s="1"/>
      <c r="C963" s="1"/>
      <c r="D963" s="2"/>
      <c r="E963" s="185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3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177"/>
      <c r="AF963" s="177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4"/>
      <c r="BA963" s="2"/>
      <c r="BB963" s="2"/>
      <c r="BC963" s="2"/>
      <c r="BD963" s="2"/>
      <c r="BE963" s="2"/>
      <c r="BF963" s="97"/>
      <c r="BG963" s="177"/>
      <c r="BH963" s="177"/>
      <c r="BI963" s="177"/>
      <c r="BJ963" s="37"/>
      <c r="BK963" s="37"/>
      <c r="BL963" s="37"/>
      <c r="BM963" s="37"/>
      <c r="BN963" s="37"/>
      <c r="BO963" s="37"/>
      <c r="BP963" s="37"/>
      <c r="BQ963" s="37"/>
      <c r="BR963" s="4"/>
      <c r="BS963" s="4"/>
      <c r="BT963" s="4"/>
      <c r="BU963" s="4"/>
      <c r="BV963" s="37"/>
      <c r="BW963" s="4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5"/>
      <c r="CK963" s="2"/>
      <c r="CL963" s="2"/>
    </row>
    <row r="964" spans="1:90" ht="12.75" customHeight="1">
      <c r="A964" s="1"/>
      <c r="B964" s="1"/>
      <c r="C964" s="1"/>
      <c r="D964" s="2"/>
      <c r="E964" s="185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3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177"/>
      <c r="AF964" s="177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4"/>
      <c r="BA964" s="2"/>
      <c r="BB964" s="2"/>
      <c r="BC964" s="2"/>
      <c r="BD964" s="2"/>
      <c r="BE964" s="2"/>
      <c r="BF964" s="97"/>
      <c r="BG964" s="177"/>
      <c r="BH964" s="177"/>
      <c r="BI964" s="177"/>
      <c r="BJ964" s="37"/>
      <c r="BK964" s="37"/>
      <c r="BL964" s="37"/>
      <c r="BM964" s="37"/>
      <c r="BN964" s="37"/>
      <c r="BO964" s="37"/>
      <c r="BP964" s="37"/>
      <c r="BQ964" s="37"/>
      <c r="BR964" s="4"/>
      <c r="BS964" s="4"/>
      <c r="BT964" s="4"/>
      <c r="BU964" s="4"/>
      <c r="BV964" s="37"/>
      <c r="BW964" s="4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5"/>
      <c r="CK964" s="2"/>
      <c r="CL964" s="2"/>
    </row>
    <row r="965" spans="1:90" ht="12.75" customHeight="1">
      <c r="A965" s="1"/>
      <c r="B965" s="1"/>
      <c r="C965" s="1"/>
      <c r="D965" s="2"/>
      <c r="E965" s="185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3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177"/>
      <c r="AF965" s="177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4"/>
      <c r="BA965" s="2"/>
      <c r="BB965" s="2"/>
      <c r="BC965" s="2"/>
      <c r="BD965" s="2"/>
      <c r="BE965" s="2"/>
      <c r="BF965" s="97"/>
      <c r="BG965" s="177"/>
      <c r="BH965" s="177"/>
      <c r="BI965" s="177"/>
      <c r="BJ965" s="37"/>
      <c r="BK965" s="37"/>
      <c r="BL965" s="37"/>
      <c r="BM965" s="37"/>
      <c r="BN965" s="37"/>
      <c r="BO965" s="37"/>
      <c r="BP965" s="37"/>
      <c r="BQ965" s="37"/>
      <c r="BR965" s="4"/>
      <c r="BS965" s="4"/>
      <c r="BT965" s="4"/>
      <c r="BU965" s="4"/>
      <c r="BV965" s="37"/>
      <c r="BW965" s="4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5"/>
      <c r="CK965" s="2"/>
      <c r="CL965" s="2"/>
    </row>
    <row r="966" spans="1:90" ht="12.75" customHeight="1">
      <c r="A966" s="1"/>
      <c r="B966" s="1"/>
      <c r="C966" s="1"/>
      <c r="D966" s="2"/>
      <c r="E966" s="185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3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177"/>
      <c r="AF966" s="177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4"/>
      <c r="BA966" s="2"/>
      <c r="BB966" s="2"/>
      <c r="BC966" s="2"/>
      <c r="BD966" s="2"/>
      <c r="BE966" s="2"/>
      <c r="BF966" s="97"/>
      <c r="BG966" s="177"/>
      <c r="BH966" s="177"/>
      <c r="BI966" s="177"/>
      <c r="BJ966" s="37"/>
      <c r="BK966" s="37"/>
      <c r="BL966" s="37"/>
      <c r="BM966" s="37"/>
      <c r="BN966" s="37"/>
      <c r="BO966" s="37"/>
      <c r="BP966" s="37"/>
      <c r="BQ966" s="37"/>
      <c r="BR966" s="4"/>
      <c r="BS966" s="4"/>
      <c r="BT966" s="4"/>
      <c r="BU966" s="4"/>
      <c r="BV966" s="37"/>
      <c r="BW966" s="4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5"/>
      <c r="CK966" s="2"/>
      <c r="CL966" s="2"/>
    </row>
    <row r="967" spans="1:90" ht="12.75" customHeight="1">
      <c r="A967" s="1"/>
      <c r="B967" s="1"/>
      <c r="C967" s="1"/>
      <c r="D967" s="2"/>
      <c r="E967" s="185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3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177"/>
      <c r="AF967" s="177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4"/>
      <c r="BA967" s="2"/>
      <c r="BB967" s="2"/>
      <c r="BC967" s="2"/>
      <c r="BD967" s="2"/>
      <c r="BE967" s="2"/>
      <c r="BF967" s="97"/>
      <c r="BG967" s="177"/>
      <c r="BH967" s="177"/>
      <c r="BI967" s="177"/>
      <c r="BJ967" s="37"/>
      <c r="BK967" s="37"/>
      <c r="BL967" s="37"/>
      <c r="BM967" s="37"/>
      <c r="BN967" s="37"/>
      <c r="BO967" s="37"/>
      <c r="BP967" s="37"/>
      <c r="BQ967" s="37"/>
      <c r="BR967" s="4"/>
      <c r="BS967" s="4"/>
      <c r="BT967" s="4"/>
      <c r="BU967" s="4"/>
      <c r="BV967" s="37"/>
      <c r="BW967" s="4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5"/>
      <c r="CK967" s="2"/>
      <c r="CL967" s="2"/>
    </row>
    <row r="968" spans="1:90" ht="12.75" customHeight="1">
      <c r="A968" s="1"/>
      <c r="B968" s="1"/>
      <c r="C968" s="1"/>
      <c r="D968" s="2"/>
      <c r="E968" s="185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3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177"/>
      <c r="AF968" s="177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4"/>
      <c r="BA968" s="2"/>
      <c r="BB968" s="2"/>
      <c r="BC968" s="2"/>
      <c r="BD968" s="2"/>
      <c r="BE968" s="2"/>
      <c r="BF968" s="97"/>
      <c r="BG968" s="177"/>
      <c r="BH968" s="177"/>
      <c r="BI968" s="177"/>
      <c r="BJ968" s="37"/>
      <c r="BK968" s="37"/>
      <c r="BL968" s="37"/>
      <c r="BM968" s="37"/>
      <c r="BN968" s="37"/>
      <c r="BO968" s="37"/>
      <c r="BP968" s="37"/>
      <c r="BQ968" s="37"/>
      <c r="BR968" s="4"/>
      <c r="BS968" s="4"/>
      <c r="BT968" s="4"/>
      <c r="BU968" s="4"/>
      <c r="BV968" s="37"/>
      <c r="BW968" s="4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5"/>
      <c r="CK968" s="2"/>
      <c r="CL968" s="2"/>
    </row>
    <row r="969" spans="1:90" ht="12.75" customHeight="1">
      <c r="A969" s="1"/>
      <c r="B969" s="1"/>
      <c r="C969" s="1"/>
      <c r="D969" s="2"/>
      <c r="E969" s="185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3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177"/>
      <c r="AF969" s="177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4"/>
      <c r="BA969" s="2"/>
      <c r="BB969" s="2"/>
      <c r="BC969" s="2"/>
      <c r="BD969" s="2"/>
      <c r="BE969" s="2"/>
      <c r="BF969" s="97"/>
      <c r="BG969" s="177"/>
      <c r="BH969" s="177"/>
      <c r="BI969" s="177"/>
      <c r="BJ969" s="37"/>
      <c r="BK969" s="37"/>
      <c r="BL969" s="37"/>
      <c r="BM969" s="37"/>
      <c r="BN969" s="37"/>
      <c r="BO969" s="37"/>
      <c r="BP969" s="37"/>
      <c r="BQ969" s="37"/>
      <c r="BR969" s="4"/>
      <c r="BS969" s="4"/>
      <c r="BT969" s="4"/>
      <c r="BU969" s="4"/>
      <c r="BV969" s="37"/>
      <c r="BW969" s="4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5"/>
      <c r="CK969" s="2"/>
      <c r="CL969" s="2"/>
    </row>
    <row r="970" spans="1:90" ht="12.75" customHeight="1">
      <c r="A970" s="1"/>
      <c r="B970" s="1"/>
      <c r="C970" s="1"/>
      <c r="D970" s="2"/>
      <c r="E970" s="185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3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177"/>
      <c r="AF970" s="177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4"/>
      <c r="BA970" s="2"/>
      <c r="BB970" s="2"/>
      <c r="BC970" s="2"/>
      <c r="BD970" s="2"/>
      <c r="BE970" s="2"/>
      <c r="BF970" s="97"/>
      <c r="BG970" s="177"/>
      <c r="BH970" s="177"/>
      <c r="BI970" s="177"/>
      <c r="BJ970" s="37"/>
      <c r="BK970" s="37"/>
      <c r="BL970" s="37"/>
      <c r="BM970" s="37"/>
      <c r="BN970" s="37"/>
      <c r="BO970" s="37"/>
      <c r="BP970" s="37"/>
      <c r="BQ970" s="37"/>
      <c r="BR970" s="4"/>
      <c r="BS970" s="4"/>
      <c r="BT970" s="4"/>
      <c r="BU970" s="4"/>
      <c r="BV970" s="37"/>
      <c r="BW970" s="4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5"/>
      <c r="CK970" s="2"/>
      <c r="CL970" s="2"/>
    </row>
    <row r="971" spans="1:90" ht="12.75" customHeight="1">
      <c r="A971" s="1"/>
      <c r="B971" s="1"/>
      <c r="C971" s="1"/>
      <c r="D971" s="2"/>
      <c r="E971" s="185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3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177"/>
      <c r="AF971" s="177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4"/>
      <c r="BA971" s="2"/>
      <c r="BB971" s="2"/>
      <c r="BC971" s="2"/>
      <c r="BD971" s="2"/>
      <c r="BE971" s="2"/>
      <c r="BF971" s="97"/>
      <c r="BG971" s="177"/>
      <c r="BH971" s="177"/>
      <c r="BI971" s="177"/>
      <c r="BJ971" s="37"/>
      <c r="BK971" s="37"/>
      <c r="BL971" s="37"/>
      <c r="BM971" s="37"/>
      <c r="BN971" s="37"/>
      <c r="BO971" s="37"/>
      <c r="BP971" s="37"/>
      <c r="BQ971" s="37"/>
      <c r="BR971" s="4"/>
      <c r="BS971" s="4"/>
      <c r="BT971" s="4"/>
      <c r="BU971" s="4"/>
      <c r="BV971" s="37"/>
      <c r="BW971" s="4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5"/>
      <c r="CK971" s="2"/>
      <c r="CL971" s="2"/>
    </row>
    <row r="972" spans="1:90" ht="12.75" customHeight="1">
      <c r="A972" s="1"/>
      <c r="B972" s="1"/>
      <c r="C972" s="1"/>
      <c r="D972" s="2"/>
      <c r="E972" s="185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3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177"/>
      <c r="AF972" s="177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4"/>
      <c r="BA972" s="2"/>
      <c r="BB972" s="2"/>
      <c r="BC972" s="2"/>
      <c r="BD972" s="2"/>
      <c r="BE972" s="2"/>
      <c r="BF972" s="97"/>
      <c r="BG972" s="177"/>
      <c r="BH972" s="177"/>
      <c r="BI972" s="177"/>
      <c r="BJ972" s="37"/>
      <c r="BK972" s="37"/>
      <c r="BL972" s="37"/>
      <c r="BM972" s="37"/>
      <c r="BN972" s="37"/>
      <c r="BO972" s="37"/>
      <c r="BP972" s="37"/>
      <c r="BQ972" s="37"/>
      <c r="BR972" s="4"/>
      <c r="BS972" s="4"/>
      <c r="BT972" s="4"/>
      <c r="BU972" s="4"/>
      <c r="BV972" s="37"/>
      <c r="BW972" s="4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5"/>
      <c r="CK972" s="2"/>
      <c r="CL972" s="2"/>
    </row>
    <row r="973" spans="1:90" ht="12.75" customHeight="1">
      <c r="A973" s="1"/>
      <c r="B973" s="1"/>
      <c r="C973" s="1"/>
      <c r="D973" s="2"/>
      <c r="E973" s="185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3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177"/>
      <c r="AF973" s="177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4"/>
      <c r="BA973" s="2"/>
      <c r="BB973" s="2"/>
      <c r="BC973" s="2"/>
      <c r="BD973" s="2"/>
      <c r="BE973" s="2"/>
      <c r="BF973" s="97"/>
      <c r="BG973" s="177"/>
      <c r="BH973" s="177"/>
      <c r="BI973" s="177"/>
      <c r="BJ973" s="37"/>
      <c r="BK973" s="37"/>
      <c r="BL973" s="37"/>
      <c r="BM973" s="37"/>
      <c r="BN973" s="37"/>
      <c r="BO973" s="37"/>
      <c r="BP973" s="37"/>
      <c r="BQ973" s="37"/>
      <c r="BR973" s="4"/>
      <c r="BS973" s="4"/>
      <c r="BT973" s="4"/>
      <c r="BU973" s="4"/>
      <c r="BV973" s="37"/>
      <c r="BW973" s="4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5"/>
      <c r="CK973" s="2"/>
      <c r="CL973" s="2"/>
    </row>
    <row r="974" spans="1:90" ht="12.75" customHeight="1">
      <c r="A974" s="1"/>
      <c r="B974" s="1"/>
      <c r="C974" s="1"/>
      <c r="D974" s="2"/>
      <c r="E974" s="185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3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177"/>
      <c r="AF974" s="177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4"/>
      <c r="BA974" s="2"/>
      <c r="BB974" s="2"/>
      <c r="BC974" s="2"/>
      <c r="BD974" s="2"/>
      <c r="BE974" s="2"/>
      <c r="BF974" s="97"/>
      <c r="BG974" s="177"/>
      <c r="BH974" s="177"/>
      <c r="BI974" s="177"/>
      <c r="BJ974" s="37"/>
      <c r="BK974" s="37"/>
      <c r="BL974" s="37"/>
      <c r="BM974" s="37"/>
      <c r="BN974" s="37"/>
      <c r="BO974" s="37"/>
      <c r="BP974" s="37"/>
      <c r="BQ974" s="37"/>
      <c r="BR974" s="4"/>
      <c r="BS974" s="4"/>
      <c r="BT974" s="4"/>
      <c r="BU974" s="4"/>
      <c r="BV974" s="37"/>
      <c r="BW974" s="4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5"/>
      <c r="CK974" s="2"/>
      <c r="CL974" s="2"/>
    </row>
    <row r="975" spans="1:90" ht="12.75" customHeight="1">
      <c r="A975" s="1"/>
      <c r="B975" s="1"/>
      <c r="C975" s="1"/>
      <c r="D975" s="2"/>
      <c r="E975" s="185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3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177"/>
      <c r="AF975" s="177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4"/>
      <c r="BA975" s="2"/>
      <c r="BB975" s="2"/>
      <c r="BC975" s="2"/>
      <c r="BD975" s="2"/>
      <c r="BE975" s="2"/>
      <c r="BF975" s="97"/>
      <c r="BG975" s="177"/>
      <c r="BH975" s="177"/>
      <c r="BI975" s="177"/>
      <c r="BJ975" s="37"/>
      <c r="BK975" s="37"/>
      <c r="BL975" s="37"/>
      <c r="BM975" s="37"/>
      <c r="BN975" s="37"/>
      <c r="BO975" s="37"/>
      <c r="BP975" s="37"/>
      <c r="BQ975" s="37"/>
      <c r="BR975" s="4"/>
      <c r="BS975" s="4"/>
      <c r="BT975" s="4"/>
      <c r="BU975" s="4"/>
      <c r="BV975" s="37"/>
      <c r="BW975" s="4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5"/>
      <c r="CK975" s="2"/>
      <c r="CL975" s="2"/>
    </row>
    <row r="976" spans="1:90" ht="12.75" customHeight="1">
      <c r="A976" s="1"/>
      <c r="B976" s="1"/>
      <c r="C976" s="1"/>
      <c r="D976" s="2"/>
      <c r="E976" s="185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3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177"/>
      <c r="AF976" s="177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4"/>
      <c r="BA976" s="2"/>
      <c r="BB976" s="2"/>
      <c r="BC976" s="2"/>
      <c r="BD976" s="2"/>
      <c r="BE976" s="2"/>
      <c r="BF976" s="97"/>
      <c r="BG976" s="177"/>
      <c r="BH976" s="177"/>
      <c r="BI976" s="177"/>
      <c r="BJ976" s="37"/>
      <c r="BK976" s="37"/>
      <c r="BL976" s="37"/>
      <c r="BM976" s="37"/>
      <c r="BN976" s="37"/>
      <c r="BO976" s="37"/>
      <c r="BP976" s="37"/>
      <c r="BQ976" s="37"/>
      <c r="BR976" s="4"/>
      <c r="BS976" s="4"/>
      <c r="BT976" s="4"/>
      <c r="BU976" s="4"/>
      <c r="BV976" s="37"/>
      <c r="BW976" s="4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5"/>
      <c r="CK976" s="2"/>
      <c r="CL976" s="2"/>
    </row>
    <row r="977" spans="1:90" ht="12.75" customHeight="1">
      <c r="A977" s="1"/>
      <c r="B977" s="1"/>
      <c r="C977" s="1"/>
      <c r="D977" s="2"/>
      <c r="E977" s="185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3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177"/>
      <c r="AF977" s="177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4"/>
      <c r="BA977" s="2"/>
      <c r="BB977" s="2"/>
      <c r="BC977" s="2"/>
      <c r="BD977" s="2"/>
      <c r="BE977" s="2"/>
      <c r="BF977" s="97"/>
      <c r="BG977" s="177"/>
      <c r="BH977" s="177"/>
      <c r="BI977" s="177"/>
      <c r="BJ977" s="37"/>
      <c r="BK977" s="37"/>
      <c r="BL977" s="37"/>
      <c r="BM977" s="37"/>
      <c r="BN977" s="37"/>
      <c r="BO977" s="37"/>
      <c r="BP977" s="37"/>
      <c r="BQ977" s="37"/>
      <c r="BR977" s="4"/>
      <c r="BS977" s="4"/>
      <c r="BT977" s="4"/>
      <c r="BU977" s="4"/>
      <c r="BV977" s="37"/>
      <c r="BW977" s="4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5"/>
      <c r="CK977" s="2"/>
      <c r="CL977" s="2"/>
    </row>
    <row r="978" spans="1:90" ht="12.75" customHeight="1">
      <c r="A978" s="1"/>
      <c r="B978" s="1"/>
      <c r="C978" s="1"/>
      <c r="D978" s="2"/>
      <c r="E978" s="185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3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177"/>
      <c r="AF978" s="177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4"/>
      <c r="BA978" s="2"/>
      <c r="BB978" s="2"/>
      <c r="BC978" s="2"/>
      <c r="BD978" s="2"/>
      <c r="BE978" s="2"/>
      <c r="BF978" s="97"/>
      <c r="BG978" s="177"/>
      <c r="BH978" s="177"/>
      <c r="BI978" s="177"/>
      <c r="BJ978" s="37"/>
      <c r="BK978" s="37"/>
      <c r="BL978" s="37"/>
      <c r="BM978" s="37"/>
      <c r="BN978" s="37"/>
      <c r="BO978" s="37"/>
      <c r="BP978" s="37"/>
      <c r="BQ978" s="37"/>
      <c r="BR978" s="4"/>
      <c r="BS978" s="4"/>
      <c r="BT978" s="4"/>
      <c r="BU978" s="4"/>
      <c r="BV978" s="37"/>
      <c r="BW978" s="4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5"/>
      <c r="CK978" s="2"/>
      <c r="CL978" s="2"/>
    </row>
    <row r="979" spans="1:90" ht="12.75" customHeight="1">
      <c r="A979" s="1"/>
      <c r="B979" s="1"/>
      <c r="C979" s="1"/>
      <c r="D979" s="2"/>
      <c r="E979" s="185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3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177"/>
      <c r="AF979" s="177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4"/>
      <c r="BA979" s="2"/>
      <c r="BB979" s="2"/>
      <c r="BC979" s="2"/>
      <c r="BD979" s="2"/>
      <c r="BE979" s="2"/>
      <c r="BF979" s="97"/>
      <c r="BG979" s="177"/>
      <c r="BH979" s="177"/>
      <c r="BI979" s="177"/>
      <c r="BJ979" s="37"/>
      <c r="BK979" s="37"/>
      <c r="BL979" s="37"/>
      <c r="BM979" s="37"/>
      <c r="BN979" s="37"/>
      <c r="BO979" s="37"/>
      <c r="BP979" s="37"/>
      <c r="BQ979" s="37"/>
      <c r="BR979" s="4"/>
      <c r="BS979" s="4"/>
      <c r="BT979" s="4"/>
      <c r="BU979" s="4"/>
      <c r="BV979" s="37"/>
      <c r="BW979" s="4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5"/>
      <c r="CK979" s="2"/>
      <c r="CL979" s="2"/>
    </row>
    <row r="980" spans="1:90" ht="12.75" customHeight="1">
      <c r="A980" s="1"/>
      <c r="B980" s="1"/>
      <c r="C980" s="1"/>
      <c r="D980" s="2"/>
      <c r="E980" s="185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3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177"/>
      <c r="AF980" s="177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4"/>
      <c r="BA980" s="2"/>
      <c r="BB980" s="2"/>
      <c r="BC980" s="2"/>
      <c r="BD980" s="2"/>
      <c r="BE980" s="2"/>
      <c r="BF980" s="97"/>
      <c r="BG980" s="177"/>
      <c r="BH980" s="177"/>
      <c r="BI980" s="177"/>
      <c r="BJ980" s="37"/>
      <c r="BK980" s="37"/>
      <c r="BL980" s="37"/>
      <c r="BM980" s="37"/>
      <c r="BN980" s="37"/>
      <c r="BO980" s="37"/>
      <c r="BP980" s="37"/>
      <c r="BQ980" s="37"/>
      <c r="BR980" s="4"/>
      <c r="BS980" s="4"/>
      <c r="BT980" s="4"/>
      <c r="BU980" s="4"/>
      <c r="BV980" s="37"/>
      <c r="BW980" s="4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5"/>
      <c r="CK980" s="2"/>
      <c r="CL980" s="2"/>
    </row>
    <row r="981" spans="1:90" ht="12.75" customHeight="1">
      <c r="A981" s="1"/>
      <c r="B981" s="1"/>
      <c r="C981" s="1"/>
      <c r="D981" s="2"/>
      <c r="E981" s="185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3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177"/>
      <c r="AF981" s="177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4"/>
      <c r="BA981" s="2"/>
      <c r="BB981" s="2"/>
      <c r="BC981" s="2"/>
      <c r="BD981" s="2"/>
      <c r="BE981" s="2"/>
      <c r="BF981" s="97"/>
      <c r="BG981" s="177"/>
      <c r="BH981" s="177"/>
      <c r="BI981" s="177"/>
      <c r="BJ981" s="37"/>
      <c r="BK981" s="37"/>
      <c r="BL981" s="37"/>
      <c r="BM981" s="37"/>
      <c r="BN981" s="37"/>
      <c r="BO981" s="37"/>
      <c r="BP981" s="37"/>
      <c r="BQ981" s="37"/>
      <c r="BR981" s="4"/>
      <c r="BS981" s="4"/>
      <c r="BT981" s="4"/>
      <c r="BU981" s="4"/>
      <c r="BV981" s="37"/>
      <c r="BW981" s="4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5"/>
      <c r="CK981" s="2"/>
      <c r="CL981" s="2"/>
    </row>
    <row r="982" spans="1:90" ht="12.75" customHeight="1">
      <c r="A982" s="1"/>
      <c r="B982" s="1"/>
      <c r="C982" s="1"/>
      <c r="D982" s="2"/>
      <c r="E982" s="185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3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177"/>
      <c r="AF982" s="177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4"/>
      <c r="BA982" s="2"/>
      <c r="BB982" s="2"/>
      <c r="BC982" s="2"/>
      <c r="BD982" s="2"/>
      <c r="BE982" s="2"/>
      <c r="BF982" s="97"/>
      <c r="BG982" s="177"/>
      <c r="BH982" s="177"/>
      <c r="BI982" s="177"/>
      <c r="BJ982" s="37"/>
      <c r="BK982" s="37"/>
      <c r="BL982" s="37"/>
      <c r="BM982" s="37"/>
      <c r="BN982" s="37"/>
      <c r="BO982" s="37"/>
      <c r="BP982" s="37"/>
      <c r="BQ982" s="37"/>
      <c r="BR982" s="4"/>
      <c r="BS982" s="4"/>
      <c r="BT982" s="4"/>
      <c r="BU982" s="4"/>
      <c r="BV982" s="37"/>
      <c r="BW982" s="4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5"/>
      <c r="CK982" s="2"/>
      <c r="CL982" s="2"/>
    </row>
    <row r="983" spans="1:90" ht="12.75" customHeight="1">
      <c r="A983" s="1"/>
      <c r="B983" s="1"/>
      <c r="C983" s="1"/>
      <c r="D983" s="2"/>
      <c r="E983" s="185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3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177"/>
      <c r="AF983" s="177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4"/>
      <c r="BA983" s="2"/>
      <c r="BB983" s="2"/>
      <c r="BC983" s="2"/>
      <c r="BD983" s="2"/>
      <c r="BE983" s="2"/>
      <c r="BF983" s="97"/>
      <c r="BG983" s="177"/>
      <c r="BH983" s="177"/>
      <c r="BI983" s="177"/>
      <c r="BJ983" s="37"/>
      <c r="BK983" s="37"/>
      <c r="BL983" s="37"/>
      <c r="BM983" s="37"/>
      <c r="BN983" s="37"/>
      <c r="BO983" s="37"/>
      <c r="BP983" s="37"/>
      <c r="BQ983" s="37"/>
      <c r="BR983" s="4"/>
      <c r="BS983" s="4"/>
      <c r="BT983" s="4"/>
      <c r="BU983" s="4"/>
      <c r="BV983" s="37"/>
      <c r="BW983" s="4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5"/>
      <c r="CK983" s="2"/>
      <c r="CL983" s="2"/>
    </row>
    <row r="984" spans="1:90" ht="12.75" customHeight="1">
      <c r="A984" s="1"/>
      <c r="B984" s="1"/>
      <c r="C984" s="1"/>
      <c r="D984" s="2"/>
      <c r="E984" s="185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3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177"/>
      <c r="AF984" s="177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4"/>
      <c r="BA984" s="2"/>
      <c r="BB984" s="2"/>
      <c r="BC984" s="2"/>
      <c r="BD984" s="2"/>
      <c r="BE984" s="2"/>
      <c r="BF984" s="97"/>
      <c r="BG984" s="177"/>
      <c r="BH984" s="177"/>
      <c r="BI984" s="177"/>
      <c r="BJ984" s="37"/>
      <c r="BK984" s="37"/>
      <c r="BL984" s="37"/>
      <c r="BM984" s="37"/>
      <c r="BN984" s="37"/>
      <c r="BO984" s="37"/>
      <c r="BP984" s="37"/>
      <c r="BQ984" s="37"/>
      <c r="BR984" s="4"/>
      <c r="BS984" s="4"/>
      <c r="BT984" s="4"/>
      <c r="BU984" s="4"/>
      <c r="BV984" s="37"/>
      <c r="BW984" s="4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5"/>
      <c r="CK984" s="2"/>
      <c r="CL984" s="2"/>
    </row>
    <row r="985" spans="1:90" ht="12.75" customHeight="1">
      <c r="A985" s="1"/>
      <c r="B985" s="1"/>
      <c r="C985" s="1"/>
      <c r="D985" s="2"/>
      <c r="E985" s="185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3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177"/>
      <c r="AF985" s="177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4"/>
      <c r="BA985" s="2"/>
      <c r="BB985" s="2"/>
      <c r="BC985" s="2"/>
      <c r="BD985" s="2"/>
      <c r="BE985" s="2"/>
      <c r="BF985" s="97"/>
      <c r="BG985" s="177"/>
      <c r="BH985" s="177"/>
      <c r="BI985" s="177"/>
      <c r="BJ985" s="37"/>
      <c r="BK985" s="37"/>
      <c r="BL985" s="37"/>
      <c r="BM985" s="37"/>
      <c r="BN985" s="37"/>
      <c r="BO985" s="37"/>
      <c r="BP985" s="37"/>
      <c r="BQ985" s="37"/>
      <c r="BR985" s="4"/>
      <c r="BS985" s="4"/>
      <c r="BT985" s="4"/>
      <c r="BU985" s="4"/>
      <c r="BV985" s="37"/>
      <c r="BW985" s="4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5"/>
      <c r="CK985" s="2"/>
      <c r="CL985" s="2"/>
    </row>
    <row r="986" spans="1:90" ht="12.75" customHeight="1">
      <c r="A986" s="1"/>
      <c r="B986" s="1"/>
      <c r="C986" s="1"/>
      <c r="D986" s="2"/>
      <c r="E986" s="185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3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177"/>
      <c r="AF986" s="177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4"/>
      <c r="BA986" s="2"/>
      <c r="BB986" s="2"/>
      <c r="BC986" s="2"/>
      <c r="BD986" s="2"/>
      <c r="BE986" s="2"/>
      <c r="BF986" s="97"/>
      <c r="BG986" s="177"/>
      <c r="BH986" s="177"/>
      <c r="BI986" s="177"/>
      <c r="BJ986" s="37"/>
      <c r="BK986" s="37"/>
      <c r="BL986" s="37"/>
      <c r="BM986" s="37"/>
      <c r="BN986" s="37"/>
      <c r="BO986" s="37"/>
      <c r="BP986" s="37"/>
      <c r="BQ986" s="37"/>
      <c r="BR986" s="4"/>
      <c r="BS986" s="4"/>
      <c r="BT986" s="4"/>
      <c r="BU986" s="4"/>
      <c r="BV986" s="37"/>
      <c r="BW986" s="4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5"/>
      <c r="CK986" s="2"/>
      <c r="CL986" s="2"/>
    </row>
    <row r="987" spans="1:90" ht="12.75" customHeight="1">
      <c r="A987" s="1"/>
      <c r="B987" s="1"/>
      <c r="C987" s="1"/>
      <c r="D987" s="2"/>
      <c r="E987" s="185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3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177"/>
      <c r="AF987" s="177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4"/>
      <c r="BA987" s="2"/>
      <c r="BB987" s="2"/>
      <c r="BC987" s="2"/>
      <c r="BD987" s="2"/>
      <c r="BE987" s="2"/>
      <c r="BF987" s="97"/>
      <c r="BG987" s="177"/>
      <c r="BH987" s="177"/>
      <c r="BI987" s="177"/>
      <c r="BJ987" s="37"/>
      <c r="BK987" s="37"/>
      <c r="BL987" s="37"/>
      <c r="BM987" s="37"/>
      <c r="BN987" s="37"/>
      <c r="BO987" s="37"/>
      <c r="BP987" s="37"/>
      <c r="BQ987" s="37"/>
      <c r="BR987" s="4"/>
      <c r="BS987" s="4"/>
      <c r="BT987" s="4"/>
      <c r="BU987" s="4"/>
      <c r="BV987" s="37"/>
      <c r="BW987" s="4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5"/>
      <c r="CK987" s="2"/>
      <c r="CL987" s="2"/>
    </row>
    <row r="988" spans="1:90" ht="12.75" customHeight="1">
      <c r="A988" s="1"/>
      <c r="B988" s="1"/>
      <c r="C988" s="1"/>
      <c r="D988" s="2"/>
      <c r="E988" s="185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3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177"/>
      <c r="AF988" s="177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4"/>
      <c r="BA988" s="2"/>
      <c r="BB988" s="2"/>
      <c r="BC988" s="2"/>
      <c r="BD988" s="2"/>
      <c r="BE988" s="2"/>
      <c r="BF988" s="97"/>
      <c r="BG988" s="177"/>
      <c r="BH988" s="177"/>
      <c r="BI988" s="177"/>
      <c r="BJ988" s="37"/>
      <c r="BK988" s="37"/>
      <c r="BL988" s="37"/>
      <c r="BM988" s="37"/>
      <c r="BN988" s="37"/>
      <c r="BO988" s="37"/>
      <c r="BP988" s="37"/>
      <c r="BQ988" s="37"/>
      <c r="BR988" s="4"/>
      <c r="BS988" s="4"/>
      <c r="BT988" s="4"/>
      <c r="BU988" s="4"/>
      <c r="BV988" s="37"/>
      <c r="BW988" s="4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5"/>
      <c r="CK988" s="2"/>
      <c r="CL988" s="2"/>
    </row>
    <row r="989" spans="1:90" ht="12.75" customHeight="1">
      <c r="A989" s="1"/>
      <c r="B989" s="1"/>
      <c r="C989" s="1"/>
      <c r="D989" s="2"/>
      <c r="E989" s="185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3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177"/>
      <c r="AF989" s="177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4"/>
      <c r="BA989" s="2"/>
      <c r="BB989" s="2"/>
      <c r="BC989" s="2"/>
      <c r="BD989" s="2"/>
      <c r="BE989" s="2"/>
      <c r="BF989" s="97"/>
      <c r="BG989" s="177"/>
      <c r="BH989" s="177"/>
      <c r="BI989" s="177"/>
      <c r="BJ989" s="37"/>
      <c r="BK989" s="37"/>
      <c r="BL989" s="37"/>
      <c r="BM989" s="37"/>
      <c r="BN989" s="37"/>
      <c r="BO989" s="37"/>
      <c r="BP989" s="37"/>
      <c r="BQ989" s="37"/>
      <c r="BR989" s="4"/>
      <c r="BS989" s="4"/>
      <c r="BT989" s="4"/>
      <c r="BU989" s="4"/>
      <c r="BV989" s="37"/>
      <c r="BW989" s="4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5"/>
      <c r="CK989" s="2"/>
      <c r="CL989" s="2"/>
    </row>
    <row r="990" spans="1:90" ht="12.75" customHeight="1">
      <c r="A990" s="1"/>
      <c r="B990" s="1"/>
      <c r="C990" s="1"/>
      <c r="D990" s="2"/>
      <c r="E990" s="185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3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177"/>
      <c r="AF990" s="177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4"/>
      <c r="BA990" s="2"/>
      <c r="BB990" s="2"/>
      <c r="BC990" s="2"/>
      <c r="BD990" s="2"/>
      <c r="BE990" s="2"/>
      <c r="BF990" s="97"/>
      <c r="BG990" s="177"/>
      <c r="BH990" s="177"/>
      <c r="BI990" s="177"/>
      <c r="BJ990" s="37"/>
      <c r="BK990" s="37"/>
      <c r="BL990" s="37"/>
      <c r="BM990" s="37"/>
      <c r="BN990" s="37"/>
      <c r="BO990" s="37"/>
      <c r="BP990" s="37"/>
      <c r="BQ990" s="37"/>
      <c r="BR990" s="4"/>
      <c r="BS990" s="4"/>
      <c r="BT990" s="4"/>
      <c r="BU990" s="4"/>
      <c r="BV990" s="37"/>
      <c r="BW990" s="4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5"/>
      <c r="CK990" s="2"/>
      <c r="CL990" s="2"/>
    </row>
    <row r="991" spans="1:90" ht="12.75" customHeight="1">
      <c r="A991" s="1"/>
      <c r="B991" s="1"/>
      <c r="C991" s="1"/>
      <c r="D991" s="2"/>
      <c r="E991" s="185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3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177"/>
      <c r="AF991" s="177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4"/>
      <c r="BA991" s="2"/>
      <c r="BB991" s="2"/>
      <c r="BC991" s="2"/>
      <c r="BD991" s="2"/>
      <c r="BE991" s="2"/>
      <c r="BF991" s="97"/>
      <c r="BG991" s="177"/>
      <c r="BH991" s="177"/>
      <c r="BI991" s="177"/>
      <c r="BJ991" s="37"/>
      <c r="BK991" s="37"/>
      <c r="BL991" s="37"/>
      <c r="BM991" s="37"/>
      <c r="BN991" s="37"/>
      <c r="BO991" s="37"/>
      <c r="BP991" s="37"/>
      <c r="BQ991" s="37"/>
      <c r="BR991" s="4"/>
      <c r="BS991" s="4"/>
      <c r="BT991" s="4"/>
      <c r="BU991" s="4"/>
      <c r="BV991" s="37"/>
      <c r="BW991" s="4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5"/>
      <c r="CK991" s="2"/>
      <c r="CL991" s="2"/>
    </row>
    <row r="992" spans="1:90" ht="12.75" customHeight="1">
      <c r="A992" s="1"/>
      <c r="B992" s="1"/>
      <c r="C992" s="1"/>
      <c r="D992" s="2"/>
      <c r="E992" s="185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3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177"/>
      <c r="AF992" s="177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4"/>
      <c r="BA992" s="2"/>
      <c r="BB992" s="2"/>
      <c r="BC992" s="2"/>
      <c r="BD992" s="2"/>
      <c r="BE992" s="2"/>
      <c r="BF992" s="97"/>
      <c r="BG992" s="177"/>
      <c r="BH992" s="177"/>
      <c r="BI992" s="177"/>
      <c r="BJ992" s="37"/>
      <c r="BK992" s="37"/>
      <c r="BL992" s="37"/>
      <c r="BM992" s="37"/>
      <c r="BN992" s="37"/>
      <c r="BO992" s="37"/>
      <c r="BP992" s="37"/>
      <c r="BQ992" s="37"/>
      <c r="BR992" s="4"/>
      <c r="BS992" s="4"/>
      <c r="BT992" s="4"/>
      <c r="BU992" s="4"/>
      <c r="BV992" s="37"/>
      <c r="BW992" s="4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5"/>
      <c r="CK992" s="2"/>
      <c r="CL992" s="2"/>
    </row>
    <row r="993" spans="1:90" ht="12.75" customHeight="1">
      <c r="A993" s="1"/>
      <c r="B993" s="1"/>
      <c r="C993" s="1"/>
      <c r="D993" s="2"/>
      <c r="E993" s="185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3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177"/>
      <c r="AF993" s="177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4"/>
      <c r="BA993" s="2"/>
      <c r="BB993" s="2"/>
      <c r="BC993" s="2"/>
      <c r="BD993" s="2"/>
      <c r="BE993" s="2"/>
      <c r="BF993" s="97"/>
      <c r="BG993" s="177"/>
      <c r="BH993" s="177"/>
      <c r="BI993" s="177"/>
      <c r="BJ993" s="37"/>
      <c r="BK993" s="37"/>
      <c r="BL993" s="37"/>
      <c r="BM993" s="37"/>
      <c r="BN993" s="37"/>
      <c r="BO993" s="37"/>
      <c r="BP993" s="37"/>
      <c r="BQ993" s="37"/>
      <c r="BR993" s="4"/>
      <c r="BS993" s="4"/>
      <c r="BT993" s="4"/>
      <c r="BU993" s="4"/>
      <c r="BV993" s="37"/>
      <c r="BW993" s="4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5"/>
      <c r="CK993" s="2"/>
      <c r="CL993" s="2"/>
    </row>
    <row r="994" spans="1:90" ht="12.75" customHeight="1">
      <c r="A994" s="1"/>
      <c r="B994" s="1"/>
      <c r="C994" s="1"/>
      <c r="D994" s="2"/>
      <c r="E994" s="185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3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177"/>
      <c r="AF994" s="177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4"/>
      <c r="BA994" s="2"/>
      <c r="BB994" s="2"/>
      <c r="BC994" s="2"/>
      <c r="BD994" s="2"/>
      <c r="BE994" s="2"/>
      <c r="BF994" s="97"/>
      <c r="BG994" s="177"/>
      <c r="BH994" s="177"/>
      <c r="BI994" s="177"/>
      <c r="BJ994" s="37"/>
      <c r="BK994" s="37"/>
      <c r="BL994" s="37"/>
      <c r="BM994" s="37"/>
      <c r="BN994" s="37"/>
      <c r="BO994" s="37"/>
      <c r="BP994" s="37"/>
      <c r="BQ994" s="37"/>
      <c r="BR994" s="4"/>
      <c r="BS994" s="4"/>
      <c r="BT994" s="4"/>
      <c r="BU994" s="4"/>
      <c r="BV994" s="37"/>
      <c r="BW994" s="4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5"/>
      <c r="CK994" s="2"/>
      <c r="CL994" s="2"/>
    </row>
    <row r="995" spans="1:90" ht="12.75" customHeight="1">
      <c r="A995" s="1"/>
      <c r="B995" s="1"/>
      <c r="C995" s="1"/>
      <c r="D995" s="2"/>
      <c r="E995" s="185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3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177"/>
      <c r="AF995" s="177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4"/>
      <c r="BA995" s="2"/>
      <c r="BB995" s="2"/>
      <c r="BC995" s="2"/>
      <c r="BD995" s="2"/>
      <c r="BE995" s="2"/>
      <c r="BF995" s="97"/>
      <c r="BG995" s="177"/>
      <c r="BH995" s="177"/>
      <c r="BI995" s="177"/>
      <c r="BJ995" s="37"/>
      <c r="BK995" s="37"/>
      <c r="BL995" s="37"/>
      <c r="BM995" s="37"/>
      <c r="BN995" s="37"/>
      <c r="BO995" s="37"/>
      <c r="BP995" s="37"/>
      <c r="BQ995" s="37"/>
      <c r="BR995" s="4"/>
      <c r="BS995" s="4"/>
      <c r="BT995" s="4"/>
      <c r="BU995" s="4"/>
      <c r="BV995" s="37"/>
      <c r="BW995" s="4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5"/>
      <c r="CK995" s="2"/>
      <c r="CL995" s="2"/>
    </row>
    <row r="996" spans="1:90" ht="12.75" customHeight="1">
      <c r="A996" s="1"/>
      <c r="B996" s="1"/>
      <c r="C996" s="1"/>
      <c r="D996" s="2"/>
      <c r="E996" s="185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3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177"/>
      <c r="AF996" s="177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4"/>
      <c r="BA996" s="2"/>
      <c r="BB996" s="2"/>
      <c r="BC996" s="2"/>
      <c r="BD996" s="2"/>
      <c r="BE996" s="2"/>
      <c r="BF996" s="97"/>
      <c r="BG996" s="177"/>
      <c r="BH996" s="177"/>
      <c r="BI996" s="177"/>
      <c r="BJ996" s="37"/>
      <c r="BK996" s="37"/>
      <c r="BL996" s="37"/>
      <c r="BM996" s="37"/>
      <c r="BN996" s="37"/>
      <c r="BO996" s="37"/>
      <c r="BP996" s="37"/>
      <c r="BQ996" s="37"/>
      <c r="BR996" s="4"/>
      <c r="BS996" s="4"/>
      <c r="BT996" s="4"/>
      <c r="BU996" s="4"/>
      <c r="BV996" s="37"/>
      <c r="BW996" s="4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5"/>
      <c r="CK996" s="2"/>
      <c r="CL996" s="2"/>
    </row>
    <row r="997" spans="1:90" ht="12.75" customHeight="1">
      <c r="A997" s="1"/>
      <c r="B997" s="1"/>
      <c r="C997" s="1"/>
      <c r="D997" s="2"/>
      <c r="E997" s="185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3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177"/>
      <c r="AF997" s="177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4"/>
      <c r="BA997" s="2"/>
      <c r="BB997" s="2"/>
      <c r="BC997" s="2"/>
      <c r="BD997" s="2"/>
      <c r="BE997" s="2"/>
      <c r="BF997" s="97"/>
      <c r="BG997" s="177"/>
      <c r="BH997" s="177"/>
      <c r="BI997" s="177"/>
      <c r="BJ997" s="37"/>
      <c r="BK997" s="37"/>
      <c r="BL997" s="37"/>
      <c r="BM997" s="37"/>
      <c r="BN997" s="37"/>
      <c r="BO997" s="37"/>
      <c r="BP997" s="37"/>
      <c r="BQ997" s="37"/>
      <c r="BR997" s="4"/>
      <c r="BS997" s="4"/>
      <c r="BT997" s="4"/>
      <c r="BU997" s="4"/>
      <c r="BV997" s="37"/>
      <c r="BW997" s="4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5"/>
      <c r="CK997" s="2"/>
      <c r="CL997" s="2"/>
    </row>
    <row r="998" spans="1:90" ht="12.75" customHeight="1">
      <c r="A998" s="1"/>
      <c r="B998" s="1"/>
      <c r="C998" s="1"/>
      <c r="D998" s="2"/>
      <c r="E998" s="185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3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177"/>
      <c r="AF998" s="177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4"/>
      <c r="BA998" s="2"/>
      <c r="BB998" s="2"/>
      <c r="BC998" s="2"/>
      <c r="BD998" s="2"/>
      <c r="BE998" s="2"/>
      <c r="BF998" s="97"/>
      <c r="BG998" s="177"/>
      <c r="BH998" s="177"/>
      <c r="BI998" s="177"/>
      <c r="BJ998" s="37"/>
      <c r="BK998" s="37"/>
      <c r="BL998" s="37"/>
      <c r="BM998" s="37"/>
      <c r="BN998" s="37"/>
      <c r="BO998" s="37"/>
      <c r="BP998" s="37"/>
      <c r="BQ998" s="37"/>
      <c r="BR998" s="4"/>
      <c r="BS998" s="4"/>
      <c r="BT998" s="4"/>
      <c r="BU998" s="4"/>
      <c r="BV998" s="37"/>
      <c r="BW998" s="4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5"/>
      <c r="CK998" s="2"/>
      <c r="CL998" s="2"/>
    </row>
    <row r="999" spans="1:90" ht="12.75" customHeight="1">
      <c r="A999" s="1"/>
      <c r="B999" s="1"/>
      <c r="C999" s="1"/>
      <c r="D999" s="2"/>
      <c r="E999" s="185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3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177"/>
      <c r="AF999" s="177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4"/>
      <c r="BA999" s="2"/>
      <c r="BB999" s="2"/>
      <c r="BC999" s="2"/>
      <c r="BD999" s="2"/>
      <c r="BE999" s="2"/>
      <c r="BF999" s="97"/>
      <c r="BG999" s="177"/>
      <c r="BH999" s="177"/>
      <c r="BI999" s="177"/>
      <c r="BJ999" s="37"/>
      <c r="BK999" s="37"/>
      <c r="BL999" s="37"/>
      <c r="BM999" s="37"/>
      <c r="BN999" s="37"/>
      <c r="BO999" s="37"/>
      <c r="BP999" s="37"/>
      <c r="BQ999" s="37"/>
      <c r="BR999" s="4"/>
      <c r="BS999" s="4"/>
      <c r="BT999" s="4"/>
      <c r="BU999" s="4"/>
      <c r="BV999" s="37"/>
      <c r="BW999" s="4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5"/>
      <c r="CK999" s="2"/>
      <c r="CL999" s="2"/>
    </row>
    <row r="1000" spans="1:90" ht="12.75" customHeight="1">
      <c r="A1000" s="1"/>
      <c r="B1000" s="1"/>
      <c r="C1000" s="1"/>
      <c r="D1000" s="2"/>
      <c r="E1000" s="185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3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177"/>
      <c r="AF1000" s="177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4"/>
      <c r="BA1000" s="2"/>
      <c r="BB1000" s="2"/>
      <c r="BC1000" s="2"/>
      <c r="BD1000" s="2"/>
      <c r="BE1000" s="2"/>
      <c r="BF1000" s="97"/>
      <c r="BG1000" s="177"/>
      <c r="BH1000" s="177"/>
      <c r="BI1000" s="177"/>
      <c r="BJ1000" s="37"/>
      <c r="BK1000" s="37"/>
      <c r="BL1000" s="37"/>
      <c r="BM1000" s="37"/>
      <c r="BN1000" s="37"/>
      <c r="BO1000" s="37"/>
      <c r="BP1000" s="37"/>
      <c r="BQ1000" s="37"/>
      <c r="BR1000" s="4"/>
      <c r="BS1000" s="4"/>
      <c r="BT1000" s="4"/>
      <c r="BU1000" s="4"/>
      <c r="BV1000" s="37"/>
      <c r="BW1000" s="4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5"/>
      <c r="CK1000" s="2"/>
      <c r="CL1000" s="2"/>
    </row>
    <row r="1001" spans="1:90" ht="12.75" customHeight="1">
      <c r="A1001" s="1"/>
      <c r="B1001" s="1"/>
      <c r="C1001" s="1"/>
      <c r="D1001" s="2"/>
      <c r="E1001" s="185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3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177"/>
      <c r="AF1001" s="177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4"/>
      <c r="BA1001" s="2"/>
      <c r="BB1001" s="2"/>
      <c r="BC1001" s="2"/>
      <c r="BD1001" s="2"/>
      <c r="BE1001" s="2"/>
      <c r="BF1001" s="97"/>
      <c r="BG1001" s="177"/>
      <c r="BH1001" s="177"/>
      <c r="BI1001" s="177"/>
      <c r="BJ1001" s="37"/>
      <c r="BK1001" s="37"/>
      <c r="BL1001" s="37"/>
      <c r="BM1001" s="37"/>
      <c r="BN1001" s="37"/>
      <c r="BO1001" s="37"/>
      <c r="BP1001" s="37"/>
      <c r="BQ1001" s="37"/>
      <c r="BR1001" s="4"/>
      <c r="BS1001" s="4"/>
      <c r="BT1001" s="4"/>
      <c r="BU1001" s="4"/>
      <c r="BV1001" s="37"/>
      <c r="BW1001" s="4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5"/>
      <c r="CK1001" s="2"/>
      <c r="CL1001" s="2"/>
    </row>
    <row r="1002" spans="1:90" ht="12.75" customHeight="1">
      <c r="A1002" s="1"/>
      <c r="B1002" s="1"/>
      <c r="C1002" s="1"/>
      <c r="D1002" s="2"/>
      <c r="E1002" s="185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3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177"/>
      <c r="AF1002" s="177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4"/>
      <c r="BA1002" s="2"/>
      <c r="BB1002" s="2"/>
      <c r="BC1002" s="2"/>
      <c r="BD1002" s="2"/>
      <c r="BE1002" s="2"/>
      <c r="BF1002" s="97"/>
      <c r="BG1002" s="177"/>
      <c r="BH1002" s="177"/>
      <c r="BI1002" s="177"/>
      <c r="BJ1002" s="37"/>
      <c r="BK1002" s="37"/>
      <c r="BL1002" s="37"/>
      <c r="BM1002" s="37"/>
      <c r="BN1002" s="37"/>
      <c r="BO1002" s="37"/>
      <c r="BP1002" s="37"/>
      <c r="BQ1002" s="37"/>
      <c r="BR1002" s="4"/>
      <c r="BS1002" s="4"/>
      <c r="BT1002" s="4"/>
      <c r="BU1002" s="4"/>
      <c r="BV1002" s="37"/>
      <c r="BW1002" s="4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5"/>
      <c r="CK1002" s="2"/>
      <c r="CL1002" s="2"/>
    </row>
    <row r="1003" spans="1:90" ht="12.75" customHeight="1">
      <c r="A1003" s="1"/>
      <c r="B1003" s="1"/>
      <c r="C1003" s="1"/>
      <c r="D1003" s="2"/>
      <c r="E1003" s="185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3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177"/>
      <c r="AF1003" s="177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4"/>
      <c r="BA1003" s="2"/>
      <c r="BB1003" s="2"/>
      <c r="BC1003" s="2"/>
      <c r="BD1003" s="2"/>
      <c r="BE1003" s="2"/>
      <c r="BF1003" s="97"/>
      <c r="BG1003" s="177"/>
      <c r="BH1003" s="177"/>
      <c r="BI1003" s="177"/>
      <c r="BJ1003" s="37"/>
      <c r="BK1003" s="37"/>
      <c r="BL1003" s="37"/>
      <c r="BM1003" s="37"/>
      <c r="BN1003" s="37"/>
      <c r="BO1003" s="37"/>
      <c r="BP1003" s="37"/>
      <c r="BQ1003" s="37"/>
      <c r="BR1003" s="4"/>
      <c r="BS1003" s="4"/>
      <c r="BT1003" s="4"/>
      <c r="BU1003" s="4"/>
      <c r="BV1003" s="37"/>
      <c r="BW1003" s="4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5"/>
      <c r="CK1003" s="2"/>
      <c r="CL1003" s="2"/>
    </row>
    <row r="1004" spans="1:90" ht="12.75" customHeight="1">
      <c r="A1004" s="1"/>
      <c r="B1004" s="1"/>
      <c r="C1004" s="1"/>
      <c r="D1004" s="2"/>
      <c r="E1004" s="185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3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177"/>
      <c r="AF1004" s="177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4"/>
      <c r="BA1004" s="2"/>
      <c r="BB1004" s="2"/>
      <c r="BC1004" s="2"/>
      <c r="BD1004" s="2"/>
      <c r="BE1004" s="2"/>
      <c r="BF1004" s="97"/>
      <c r="BG1004" s="177"/>
      <c r="BH1004" s="177"/>
      <c r="BI1004" s="177"/>
      <c r="BJ1004" s="37"/>
      <c r="BK1004" s="37"/>
      <c r="BL1004" s="37"/>
      <c r="BM1004" s="37"/>
      <c r="BN1004" s="37"/>
      <c r="BO1004" s="37"/>
      <c r="BP1004" s="37"/>
      <c r="BQ1004" s="37"/>
      <c r="BR1004" s="4"/>
      <c r="BS1004" s="4"/>
      <c r="BT1004" s="4"/>
      <c r="BU1004" s="4"/>
      <c r="BV1004" s="37"/>
      <c r="BW1004" s="4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5"/>
      <c r="CK1004" s="2"/>
      <c r="CL1004" s="2"/>
    </row>
    <row r="1005" spans="1:90" ht="12.75" customHeight="1">
      <c r="A1005" s="1"/>
      <c r="B1005" s="1"/>
      <c r="C1005" s="1"/>
      <c r="D1005" s="2"/>
      <c r="E1005" s="185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3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177"/>
      <c r="AF1005" s="177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4"/>
      <c r="BA1005" s="2"/>
      <c r="BB1005" s="2"/>
      <c r="BC1005" s="2"/>
      <c r="BD1005" s="2"/>
      <c r="BE1005" s="2"/>
      <c r="BF1005" s="97"/>
      <c r="BG1005" s="177"/>
      <c r="BH1005" s="177"/>
      <c r="BI1005" s="177"/>
      <c r="BJ1005" s="37"/>
      <c r="BK1005" s="37"/>
      <c r="BL1005" s="37"/>
      <c r="BM1005" s="37"/>
      <c r="BN1005" s="37"/>
      <c r="BO1005" s="37"/>
      <c r="BP1005" s="37"/>
      <c r="BQ1005" s="37"/>
      <c r="BR1005" s="4"/>
      <c r="BS1005" s="4"/>
      <c r="BT1005" s="4"/>
      <c r="BU1005" s="4"/>
      <c r="BV1005" s="37"/>
      <c r="BW1005" s="4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5"/>
      <c r="CK1005" s="2"/>
      <c r="CL1005" s="2"/>
    </row>
    <row r="1006" spans="1:90" ht="12.75" customHeight="1">
      <c r="A1006" s="1"/>
      <c r="B1006" s="1"/>
      <c r="C1006" s="1"/>
      <c r="D1006" s="2"/>
      <c r="E1006" s="185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3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177"/>
      <c r="AF1006" s="177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4"/>
      <c r="BA1006" s="2"/>
      <c r="BB1006" s="2"/>
      <c r="BC1006" s="2"/>
      <c r="BD1006" s="2"/>
      <c r="BE1006" s="2"/>
      <c r="BF1006" s="97"/>
      <c r="BG1006" s="177"/>
      <c r="BH1006" s="177"/>
      <c r="BI1006" s="177"/>
      <c r="BJ1006" s="37"/>
      <c r="BK1006" s="37"/>
      <c r="BL1006" s="37"/>
      <c r="BM1006" s="37"/>
      <c r="BN1006" s="37"/>
      <c r="BO1006" s="37"/>
      <c r="BP1006" s="37"/>
      <c r="BQ1006" s="37"/>
      <c r="BR1006" s="4"/>
      <c r="BS1006" s="4"/>
      <c r="BT1006" s="4"/>
      <c r="BU1006" s="4"/>
      <c r="BV1006" s="37"/>
      <c r="BW1006" s="4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5"/>
      <c r="CK1006" s="2"/>
      <c r="CL1006" s="2"/>
    </row>
    <row r="1007" spans="1:90" ht="12.75" customHeight="1">
      <c r="A1007" s="1"/>
      <c r="B1007" s="1"/>
      <c r="C1007" s="1"/>
      <c r="D1007" s="2"/>
      <c r="E1007" s="185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3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177"/>
      <c r="AF1007" s="177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4"/>
      <c r="BA1007" s="2"/>
      <c r="BB1007" s="2"/>
      <c r="BC1007" s="2"/>
      <c r="BD1007" s="2"/>
      <c r="BE1007" s="2"/>
      <c r="BF1007" s="97"/>
      <c r="BG1007" s="177"/>
      <c r="BH1007" s="177"/>
      <c r="BI1007" s="177"/>
      <c r="BJ1007" s="37"/>
      <c r="BK1007" s="37"/>
      <c r="BL1007" s="37"/>
      <c r="BM1007" s="37"/>
      <c r="BN1007" s="37"/>
      <c r="BO1007" s="37"/>
      <c r="BP1007" s="37"/>
      <c r="BQ1007" s="37"/>
      <c r="BR1007" s="4"/>
      <c r="BS1007" s="4"/>
      <c r="BT1007" s="4"/>
      <c r="BU1007" s="4"/>
      <c r="BV1007" s="37"/>
      <c r="BW1007" s="4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5"/>
      <c r="CK1007" s="2"/>
      <c r="CL1007" s="2"/>
    </row>
    <row r="1008" spans="1:90" ht="12.75" customHeight="1">
      <c r="A1008" s="1"/>
      <c r="B1008" s="1"/>
      <c r="C1008" s="1"/>
      <c r="D1008" s="2"/>
      <c r="E1008" s="185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3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177"/>
      <c r="AF1008" s="177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4"/>
      <c r="BA1008" s="2"/>
      <c r="BB1008" s="2"/>
      <c r="BC1008" s="2"/>
      <c r="BD1008" s="2"/>
      <c r="BE1008" s="2"/>
      <c r="BF1008" s="97"/>
      <c r="BG1008" s="177"/>
      <c r="BH1008" s="177"/>
      <c r="BI1008" s="177"/>
      <c r="BJ1008" s="37"/>
      <c r="BK1008" s="37"/>
      <c r="BL1008" s="37"/>
      <c r="BM1008" s="37"/>
      <c r="BN1008" s="37"/>
      <c r="BO1008" s="37"/>
      <c r="BP1008" s="37"/>
      <c r="BQ1008" s="37"/>
      <c r="BR1008" s="4"/>
      <c r="BS1008" s="4"/>
      <c r="BT1008" s="4"/>
      <c r="BU1008" s="4"/>
      <c r="BV1008" s="37"/>
      <c r="BW1008" s="4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5"/>
      <c r="CK1008" s="2"/>
      <c r="CL1008" s="2"/>
    </row>
    <row r="1009" spans="1:90" ht="12.75" customHeight="1">
      <c r="A1009" s="1"/>
      <c r="B1009" s="1"/>
      <c r="C1009" s="1"/>
      <c r="D1009" s="2"/>
      <c r="E1009" s="185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3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177"/>
      <c r="AF1009" s="177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4"/>
      <c r="BA1009" s="2"/>
      <c r="BB1009" s="2"/>
      <c r="BC1009" s="2"/>
      <c r="BD1009" s="2"/>
      <c r="BE1009" s="2"/>
      <c r="BF1009" s="97"/>
      <c r="BG1009" s="177"/>
      <c r="BH1009" s="177"/>
      <c r="BI1009" s="177"/>
      <c r="BJ1009" s="37"/>
      <c r="BK1009" s="37"/>
      <c r="BL1009" s="37"/>
      <c r="BM1009" s="37"/>
      <c r="BN1009" s="37"/>
      <c r="BO1009" s="37"/>
      <c r="BP1009" s="37"/>
      <c r="BQ1009" s="37"/>
      <c r="BR1009" s="4"/>
      <c r="BS1009" s="4"/>
      <c r="BT1009" s="4"/>
      <c r="BU1009" s="4"/>
      <c r="BV1009" s="37"/>
      <c r="BW1009" s="4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5"/>
      <c r="CK1009" s="2"/>
      <c r="CL1009" s="2"/>
    </row>
    <row r="1010" spans="1:90" ht="12.75" customHeight="1">
      <c r="A1010" s="1"/>
      <c r="B1010" s="1"/>
      <c r="C1010" s="1"/>
      <c r="D1010" s="2"/>
      <c r="E1010" s="185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3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177"/>
      <c r="AF1010" s="177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4"/>
      <c r="BA1010" s="2"/>
      <c r="BB1010" s="2"/>
      <c r="BC1010" s="2"/>
      <c r="BD1010" s="2"/>
      <c r="BE1010" s="2"/>
      <c r="BF1010" s="97"/>
      <c r="BG1010" s="177"/>
      <c r="BH1010" s="177"/>
      <c r="BI1010" s="177"/>
      <c r="BJ1010" s="37"/>
      <c r="BK1010" s="37"/>
      <c r="BL1010" s="37"/>
      <c r="BM1010" s="37"/>
      <c r="BN1010" s="37"/>
      <c r="BO1010" s="37"/>
      <c r="BP1010" s="37"/>
      <c r="BQ1010" s="37"/>
      <c r="BR1010" s="4"/>
      <c r="BS1010" s="4"/>
      <c r="BT1010" s="4"/>
      <c r="BU1010" s="4"/>
      <c r="BV1010" s="37"/>
      <c r="BW1010" s="4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5"/>
      <c r="CK1010" s="2"/>
      <c r="CL1010" s="2"/>
    </row>
    <row r="1011" spans="1:90" ht="12.75" customHeight="1">
      <c r="A1011" s="1"/>
      <c r="B1011" s="1"/>
      <c r="C1011" s="1"/>
      <c r="D1011" s="2"/>
      <c r="E1011" s="185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3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177"/>
      <c r="AF1011" s="177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4"/>
      <c r="BA1011" s="2"/>
      <c r="BB1011" s="2"/>
      <c r="BC1011" s="2"/>
      <c r="BD1011" s="2"/>
      <c r="BE1011" s="2"/>
      <c r="BF1011" s="97"/>
      <c r="BG1011" s="177"/>
      <c r="BH1011" s="177"/>
      <c r="BI1011" s="177"/>
      <c r="BJ1011" s="37"/>
      <c r="BK1011" s="37"/>
      <c r="BL1011" s="37"/>
      <c r="BM1011" s="37"/>
      <c r="BN1011" s="37"/>
      <c r="BO1011" s="37"/>
      <c r="BP1011" s="37"/>
      <c r="BQ1011" s="37"/>
      <c r="BR1011" s="4"/>
      <c r="BS1011" s="4"/>
      <c r="BT1011" s="4"/>
      <c r="BU1011" s="4"/>
      <c r="BV1011" s="37"/>
      <c r="BW1011" s="4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5"/>
      <c r="CK1011" s="2"/>
      <c r="CL1011" s="2"/>
    </row>
    <row r="1012" spans="1:90" ht="12.75" customHeight="1">
      <c r="A1012" s="1"/>
      <c r="B1012" s="1"/>
      <c r="C1012" s="1"/>
      <c r="D1012" s="2"/>
      <c r="E1012" s="185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3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177"/>
      <c r="AF1012" s="177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4"/>
      <c r="BA1012" s="2"/>
      <c r="BB1012" s="2"/>
      <c r="BC1012" s="2"/>
      <c r="BD1012" s="2"/>
      <c r="BE1012" s="2"/>
      <c r="BF1012" s="97"/>
      <c r="BG1012" s="177"/>
      <c r="BH1012" s="177"/>
      <c r="BI1012" s="177"/>
      <c r="BJ1012" s="37"/>
      <c r="BK1012" s="37"/>
      <c r="BL1012" s="37"/>
      <c r="BM1012" s="37"/>
      <c r="BN1012" s="37"/>
      <c r="BO1012" s="37"/>
      <c r="BP1012" s="37"/>
      <c r="BQ1012" s="37"/>
      <c r="BR1012" s="4"/>
      <c r="BS1012" s="4"/>
      <c r="BT1012" s="4"/>
      <c r="BU1012" s="4"/>
      <c r="BV1012" s="37"/>
      <c r="BW1012" s="4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5"/>
      <c r="CK1012" s="2"/>
      <c r="CL1012" s="2"/>
    </row>
    <row r="1013" spans="1:90" ht="12.75" customHeight="1">
      <c r="A1013" s="1"/>
      <c r="B1013" s="1"/>
      <c r="C1013" s="1"/>
      <c r="D1013" s="2"/>
      <c r="E1013" s="185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3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177"/>
      <c r="AF1013" s="177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4"/>
      <c r="BA1013" s="2"/>
      <c r="BB1013" s="2"/>
      <c r="BC1013" s="2"/>
      <c r="BD1013" s="2"/>
      <c r="BE1013" s="2"/>
      <c r="BF1013" s="97"/>
      <c r="BG1013" s="177"/>
      <c r="BH1013" s="177"/>
      <c r="BI1013" s="177"/>
      <c r="BJ1013" s="37"/>
      <c r="BK1013" s="37"/>
      <c r="BL1013" s="37"/>
      <c r="BM1013" s="37"/>
      <c r="BN1013" s="37"/>
      <c r="BO1013" s="37"/>
      <c r="BP1013" s="37"/>
      <c r="BQ1013" s="37"/>
      <c r="BR1013" s="4"/>
      <c r="BS1013" s="4"/>
      <c r="BT1013" s="4"/>
      <c r="BU1013" s="4"/>
      <c r="BV1013" s="37"/>
      <c r="BW1013" s="4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5"/>
      <c r="CK1013" s="2"/>
      <c r="CL1013" s="2"/>
    </row>
    <row r="1014" spans="1:90" ht="12.75" customHeight="1">
      <c r="A1014" s="1"/>
      <c r="B1014" s="1"/>
      <c r="C1014" s="1"/>
      <c r="D1014" s="2"/>
      <c r="E1014" s="185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3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177"/>
      <c r="AF1014" s="177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4"/>
      <c r="BA1014" s="2"/>
      <c r="BB1014" s="2"/>
      <c r="BC1014" s="2"/>
      <c r="BD1014" s="2"/>
      <c r="BE1014" s="2"/>
      <c r="BF1014" s="97"/>
      <c r="BG1014" s="177"/>
      <c r="BH1014" s="177"/>
      <c r="BI1014" s="177"/>
      <c r="BJ1014" s="37"/>
      <c r="BK1014" s="37"/>
      <c r="BL1014" s="37"/>
      <c r="BM1014" s="37"/>
      <c r="BN1014" s="37"/>
      <c r="BO1014" s="37"/>
      <c r="BP1014" s="37"/>
      <c r="BQ1014" s="37"/>
      <c r="BR1014" s="4"/>
      <c r="BS1014" s="4"/>
      <c r="BT1014" s="4"/>
      <c r="BU1014" s="4"/>
      <c r="BV1014" s="37"/>
      <c r="BW1014" s="4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5"/>
      <c r="CK1014" s="2"/>
      <c r="CL1014" s="2"/>
    </row>
    <row r="1015" spans="1:90" ht="12.75" customHeight="1">
      <c r="A1015" s="1"/>
      <c r="B1015" s="1"/>
      <c r="C1015" s="1"/>
      <c r="D1015" s="2"/>
      <c r="E1015" s="185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3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177"/>
      <c r="AF1015" s="177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4"/>
      <c r="BA1015" s="2"/>
      <c r="BB1015" s="2"/>
      <c r="BC1015" s="2"/>
      <c r="BD1015" s="2"/>
      <c r="BE1015" s="2"/>
      <c r="BF1015" s="97"/>
      <c r="BG1015" s="177"/>
      <c r="BH1015" s="177"/>
      <c r="BI1015" s="177"/>
      <c r="BJ1015" s="37"/>
      <c r="BK1015" s="37"/>
      <c r="BL1015" s="37"/>
      <c r="BM1015" s="37"/>
      <c r="BN1015" s="37"/>
      <c r="BO1015" s="37"/>
      <c r="BP1015" s="37"/>
      <c r="BQ1015" s="37"/>
      <c r="BR1015" s="4"/>
      <c r="BS1015" s="4"/>
      <c r="BT1015" s="4"/>
      <c r="BU1015" s="4"/>
      <c r="BV1015" s="37"/>
      <c r="BW1015" s="4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5"/>
      <c r="CK1015" s="2"/>
      <c r="CL1015" s="2"/>
    </row>
    <row r="1016" spans="1:90" ht="12.75" customHeight="1">
      <c r="A1016" s="1"/>
      <c r="B1016" s="1"/>
      <c r="C1016" s="1"/>
      <c r="D1016" s="2"/>
      <c r="E1016" s="185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3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177"/>
      <c r="AF1016" s="177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4"/>
      <c r="BA1016" s="2"/>
      <c r="BB1016" s="2"/>
      <c r="BC1016" s="2"/>
      <c r="BD1016" s="2"/>
      <c r="BE1016" s="2"/>
      <c r="BF1016" s="97"/>
      <c r="BG1016" s="177"/>
      <c r="BH1016" s="177"/>
      <c r="BI1016" s="177"/>
      <c r="BJ1016" s="37"/>
      <c r="BK1016" s="37"/>
      <c r="BL1016" s="37"/>
      <c r="BM1016" s="37"/>
      <c r="BN1016" s="37"/>
      <c r="BO1016" s="37"/>
      <c r="BP1016" s="37"/>
      <c r="BQ1016" s="37"/>
      <c r="BR1016" s="4"/>
      <c r="BS1016" s="4"/>
      <c r="BT1016" s="4"/>
      <c r="BU1016" s="4"/>
      <c r="BV1016" s="37"/>
      <c r="BW1016" s="4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5"/>
      <c r="CK1016" s="2"/>
      <c r="CL1016" s="2"/>
    </row>
    <row r="1017" spans="1:90" ht="12.75" customHeight="1">
      <c r="A1017" s="1"/>
      <c r="B1017" s="1"/>
      <c r="C1017" s="1"/>
      <c r="D1017" s="2"/>
      <c r="E1017" s="185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3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177"/>
      <c r="AF1017" s="177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4"/>
      <c r="BA1017" s="2"/>
      <c r="BB1017" s="2"/>
      <c r="BC1017" s="2"/>
      <c r="BD1017" s="2"/>
      <c r="BE1017" s="2"/>
      <c r="BF1017" s="97"/>
      <c r="BG1017" s="177"/>
      <c r="BH1017" s="177"/>
      <c r="BI1017" s="177"/>
      <c r="BJ1017" s="37"/>
      <c r="BK1017" s="37"/>
      <c r="BL1017" s="37"/>
      <c r="BM1017" s="37"/>
      <c r="BN1017" s="37"/>
      <c r="BO1017" s="37"/>
      <c r="BP1017" s="37"/>
      <c r="BQ1017" s="37"/>
      <c r="BR1017" s="4"/>
      <c r="BS1017" s="4"/>
      <c r="BT1017" s="4"/>
      <c r="BU1017" s="4"/>
      <c r="BV1017" s="37"/>
      <c r="BW1017" s="4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5"/>
      <c r="CK1017" s="2"/>
      <c r="CL1017" s="2"/>
    </row>
    <row r="1018" spans="1:90" ht="12.75" customHeight="1">
      <c r="A1018" s="1"/>
      <c r="B1018" s="1"/>
      <c r="C1018" s="1"/>
      <c r="D1018" s="2"/>
      <c r="E1018" s="185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3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177"/>
      <c r="AF1018" s="177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4"/>
      <c r="BA1018" s="2"/>
      <c r="BB1018" s="2"/>
      <c r="BC1018" s="2"/>
      <c r="BD1018" s="2"/>
      <c r="BE1018" s="2"/>
      <c r="BF1018" s="97"/>
      <c r="BG1018" s="177"/>
      <c r="BH1018" s="177"/>
      <c r="BI1018" s="177"/>
      <c r="BJ1018" s="37"/>
      <c r="BK1018" s="37"/>
      <c r="BL1018" s="37"/>
      <c r="BM1018" s="37"/>
      <c r="BN1018" s="37"/>
      <c r="BO1018" s="37"/>
      <c r="BP1018" s="37"/>
      <c r="BQ1018" s="37"/>
      <c r="BR1018" s="4"/>
      <c r="BS1018" s="4"/>
      <c r="BT1018" s="4"/>
      <c r="BU1018" s="4"/>
      <c r="BV1018" s="37"/>
      <c r="BW1018" s="4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5"/>
      <c r="CK1018" s="2"/>
      <c r="CL1018" s="2"/>
    </row>
    <row r="1019" spans="1:90" ht="12.75" customHeight="1">
      <c r="A1019" s="1"/>
      <c r="B1019" s="1"/>
      <c r="C1019" s="1"/>
      <c r="D1019" s="2"/>
      <c r="E1019" s="185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3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177"/>
      <c r="AF1019" s="177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4"/>
      <c r="BA1019" s="2"/>
      <c r="BB1019" s="2"/>
      <c r="BC1019" s="2"/>
      <c r="BD1019" s="2"/>
      <c r="BE1019" s="2"/>
      <c r="BF1019" s="97"/>
      <c r="BG1019" s="177"/>
      <c r="BH1019" s="177"/>
      <c r="BI1019" s="177"/>
      <c r="BJ1019" s="37"/>
      <c r="BK1019" s="37"/>
      <c r="BL1019" s="37"/>
      <c r="BM1019" s="37"/>
      <c r="BN1019" s="37"/>
      <c r="BO1019" s="37"/>
      <c r="BP1019" s="37"/>
      <c r="BQ1019" s="37"/>
      <c r="BR1019" s="4"/>
      <c r="BS1019" s="4"/>
      <c r="BT1019" s="4"/>
      <c r="BU1019" s="4"/>
      <c r="BV1019" s="37"/>
      <c r="BW1019" s="4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5"/>
      <c r="CK1019" s="2"/>
      <c r="CL1019" s="2"/>
    </row>
    <row r="1020" spans="1:90" ht="12.75" customHeight="1">
      <c r="A1020" s="1"/>
      <c r="B1020" s="1"/>
      <c r="C1020" s="1"/>
      <c r="D1020" s="2"/>
      <c r="E1020" s="185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3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177"/>
      <c r="AF1020" s="177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4"/>
      <c r="BA1020" s="2"/>
      <c r="BB1020" s="2"/>
      <c r="BC1020" s="2"/>
      <c r="BD1020" s="2"/>
      <c r="BE1020" s="2"/>
      <c r="BF1020" s="97"/>
      <c r="BG1020" s="177"/>
      <c r="BH1020" s="177"/>
      <c r="BI1020" s="177"/>
      <c r="BJ1020" s="37"/>
      <c r="BK1020" s="37"/>
      <c r="BL1020" s="37"/>
      <c r="BM1020" s="37"/>
      <c r="BN1020" s="37"/>
      <c r="BO1020" s="37"/>
      <c r="BP1020" s="37"/>
      <c r="BQ1020" s="37"/>
      <c r="BR1020" s="4"/>
      <c r="BS1020" s="4"/>
      <c r="BT1020" s="4"/>
      <c r="BU1020" s="4"/>
      <c r="BV1020" s="37"/>
      <c r="BW1020" s="4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5"/>
      <c r="CK1020" s="2"/>
      <c r="CL1020" s="2"/>
    </row>
    <row r="1021" spans="1:90" ht="12.75" customHeight="1">
      <c r="A1021" s="1"/>
      <c r="B1021" s="1"/>
      <c r="C1021" s="1"/>
      <c r="D1021" s="2"/>
      <c r="E1021" s="185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3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177"/>
      <c r="AF1021" s="177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4"/>
      <c r="BA1021" s="2"/>
      <c r="BB1021" s="2"/>
      <c r="BC1021" s="2"/>
      <c r="BD1021" s="2"/>
      <c r="BE1021" s="2"/>
      <c r="BF1021" s="97"/>
      <c r="BG1021" s="177"/>
      <c r="BH1021" s="177"/>
      <c r="BI1021" s="177"/>
      <c r="BJ1021" s="37"/>
      <c r="BK1021" s="37"/>
      <c r="BL1021" s="37"/>
      <c r="BM1021" s="37"/>
      <c r="BN1021" s="37"/>
      <c r="BO1021" s="37"/>
      <c r="BP1021" s="37"/>
      <c r="BQ1021" s="37"/>
      <c r="BR1021" s="4"/>
      <c r="BS1021" s="4"/>
      <c r="BT1021" s="4"/>
      <c r="BU1021" s="4"/>
      <c r="BV1021" s="37"/>
      <c r="BW1021" s="4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5"/>
      <c r="CK1021" s="2"/>
      <c r="CL1021" s="2"/>
    </row>
    <row r="1022" spans="1:90" ht="12.75" customHeight="1">
      <c r="A1022" s="1"/>
      <c r="B1022" s="1"/>
      <c r="C1022" s="1"/>
      <c r="D1022" s="2"/>
      <c r="E1022" s="185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3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177"/>
      <c r="AF1022" s="177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4"/>
      <c r="BA1022" s="2"/>
      <c r="BB1022" s="2"/>
      <c r="BC1022" s="2"/>
      <c r="BD1022" s="2"/>
      <c r="BE1022" s="2"/>
      <c r="BF1022" s="97"/>
      <c r="BG1022" s="177"/>
      <c r="BH1022" s="177"/>
      <c r="BI1022" s="177"/>
      <c r="BJ1022" s="37"/>
      <c r="BK1022" s="37"/>
      <c r="BL1022" s="37"/>
      <c r="BM1022" s="37"/>
      <c r="BN1022" s="37"/>
      <c r="BO1022" s="37"/>
      <c r="BP1022" s="37"/>
      <c r="BQ1022" s="37"/>
      <c r="BR1022" s="4"/>
      <c r="BS1022" s="4"/>
      <c r="BT1022" s="4"/>
      <c r="BU1022" s="4"/>
      <c r="BV1022" s="37"/>
      <c r="BW1022" s="4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5"/>
      <c r="CK1022" s="2"/>
      <c r="CL1022" s="2"/>
    </row>
    <row r="1023" spans="1:90" ht="12.75" customHeight="1">
      <c r="A1023" s="1"/>
      <c r="B1023" s="1"/>
      <c r="C1023" s="1"/>
      <c r="D1023" s="2"/>
      <c r="E1023" s="185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3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177"/>
      <c r="AF1023" s="177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4"/>
      <c r="BA1023" s="2"/>
      <c r="BB1023" s="2"/>
      <c r="BC1023" s="2"/>
      <c r="BD1023" s="2"/>
      <c r="BE1023" s="2"/>
      <c r="BF1023" s="97"/>
      <c r="BG1023" s="177"/>
      <c r="BH1023" s="177"/>
      <c r="BI1023" s="177"/>
      <c r="BJ1023" s="37"/>
      <c r="BK1023" s="37"/>
      <c r="BL1023" s="37"/>
      <c r="BM1023" s="37"/>
      <c r="BN1023" s="37"/>
      <c r="BO1023" s="37"/>
      <c r="BP1023" s="37"/>
      <c r="BQ1023" s="37"/>
      <c r="BR1023" s="4"/>
      <c r="BS1023" s="4"/>
      <c r="BT1023" s="4"/>
      <c r="BU1023" s="4"/>
      <c r="BV1023" s="37"/>
      <c r="BW1023" s="4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5"/>
      <c r="CK1023" s="2"/>
      <c r="CL1023" s="2"/>
    </row>
    <row r="1024" spans="1:90" ht="12.75" customHeight="1">
      <c r="A1024" s="1"/>
      <c r="B1024" s="1"/>
      <c r="C1024" s="1"/>
      <c r="D1024" s="2"/>
      <c r="E1024" s="185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3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177"/>
      <c r="AF1024" s="177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4"/>
      <c r="BA1024" s="2"/>
      <c r="BB1024" s="2"/>
      <c r="BC1024" s="2"/>
      <c r="BD1024" s="2"/>
      <c r="BE1024" s="2"/>
      <c r="BF1024" s="97"/>
      <c r="BG1024" s="177"/>
      <c r="BH1024" s="177"/>
      <c r="BI1024" s="177"/>
      <c r="BJ1024" s="37"/>
      <c r="BK1024" s="37"/>
      <c r="BL1024" s="37"/>
      <c r="BM1024" s="37"/>
      <c r="BN1024" s="37"/>
      <c r="BO1024" s="37"/>
      <c r="BP1024" s="37"/>
      <c r="BQ1024" s="37"/>
      <c r="BR1024" s="4"/>
      <c r="BS1024" s="4"/>
      <c r="BT1024" s="4"/>
      <c r="BU1024" s="4"/>
      <c r="BV1024" s="37"/>
      <c r="BW1024" s="4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5"/>
      <c r="CK1024" s="2"/>
      <c r="CL1024" s="2"/>
    </row>
  </sheetData>
  <mergeCells count="9">
    <mergeCell ref="N6:AJ6"/>
    <mergeCell ref="I6:M6"/>
    <mergeCell ref="C2:F4"/>
    <mergeCell ref="AK6:AN6"/>
    <mergeCell ref="BX6:CH6"/>
    <mergeCell ref="BE6:BW6"/>
    <mergeCell ref="AZ6:BD6"/>
    <mergeCell ref="AO6:AW6"/>
    <mergeCell ref="AX6:AY6"/>
  </mergeCells>
  <conditionalFormatting sqref="BB12:BB46 CH12:CH28 CH30:CH46">
    <cfRule type="cellIs" dxfId="2" priority="1" operator="greaterThan">
      <formula>$D$57</formula>
    </cfRule>
  </conditionalFormatting>
  <conditionalFormatting sqref="BD12:BD28">
    <cfRule type="cellIs" dxfId="1" priority="2" operator="lessThanOrEqual">
      <formula>30.5</formula>
    </cfRule>
  </conditionalFormatting>
  <conditionalFormatting sqref="BD12:BD28">
    <cfRule type="cellIs" dxfId="0" priority="3" operator="lessThanOrEqual">
      <formula>60.5</formula>
    </cfRule>
  </conditionalFormatting>
  <hyperlinks>
    <hyperlink ref="C72" r:id="rId1"/>
  </hyperlinks>
  <pageMargins left="0.7" right="0.7" top="0.75" bottom="0.75" header="0.3" footer="0.3"/>
  <pageSetup paperSize="9" orientation="portrait" r:id="rId2"/>
  <ignoredErrors>
    <ignoredError sqref="CE29" formula="1"/>
  </ignoredErrors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8"/>
  <sheetViews>
    <sheetView zoomScale="85" zoomScaleNormal="85" workbookViewId="0">
      <selection activeCell="P19" sqref="P19"/>
    </sheetView>
  </sheetViews>
  <sheetFormatPr defaultColWidth="14.44140625" defaultRowHeight="15" customHeight="1"/>
  <cols>
    <col min="1" max="1" width="8" customWidth="1"/>
    <col min="2" max="2" width="13.44140625" customWidth="1"/>
    <col min="3" max="3" width="12.6640625" customWidth="1"/>
    <col min="4" max="6" width="15.88671875" customWidth="1"/>
    <col min="7" max="8" width="17.88671875" customWidth="1"/>
    <col min="9" max="9" width="8" customWidth="1"/>
    <col min="10" max="11" width="12.33203125" customWidth="1"/>
    <col min="12" max="13" width="11.109375" customWidth="1"/>
    <col min="14" max="14" width="14" customWidth="1"/>
    <col min="15" max="16" width="11.109375" customWidth="1"/>
    <col min="17" max="17" width="12.88671875" customWidth="1"/>
    <col min="18" max="27" width="11.109375" customWidth="1"/>
  </cols>
  <sheetData>
    <row r="1" spans="1:27" ht="12.75" customHeight="1">
      <c r="A1" s="10"/>
      <c r="B1" s="11"/>
      <c r="C1" s="10"/>
      <c r="D1" s="10"/>
      <c r="E1" s="10"/>
      <c r="F1" s="10"/>
      <c r="G1" s="10"/>
      <c r="H1" s="10"/>
      <c r="I1" s="10"/>
      <c r="J1" s="12"/>
      <c r="K1" s="10"/>
      <c r="L1" s="13"/>
      <c r="M1" s="10"/>
      <c r="N1" s="10"/>
      <c r="O1" s="13"/>
      <c r="P1" s="10"/>
      <c r="Q1" s="10"/>
      <c r="R1" s="13"/>
      <c r="S1" s="10"/>
      <c r="T1" s="10"/>
      <c r="U1" s="13"/>
      <c r="V1" s="10"/>
      <c r="W1" s="10"/>
      <c r="X1" s="13"/>
      <c r="Y1" s="10"/>
      <c r="Z1" s="10"/>
      <c r="AA1" s="10"/>
    </row>
    <row r="2" spans="1:27" ht="12.75" customHeight="1">
      <c r="A2" s="14"/>
    </row>
    <row r="3" spans="1:27" ht="12.75" customHeight="1">
      <c r="A3" s="10"/>
    </row>
    <row r="4" spans="1:27" ht="12.75" customHeight="1">
      <c r="A4" s="10"/>
    </row>
    <row r="5" spans="1:27" ht="12.75" customHeight="1">
      <c r="A5" s="10"/>
    </row>
    <row r="6" spans="1:27" ht="12.75" customHeight="1">
      <c r="A6" s="10"/>
    </row>
    <row r="7" spans="1:27" ht="12.75" customHeight="1">
      <c r="A7" s="10"/>
    </row>
    <row r="8" spans="1:27" ht="12.75" customHeight="1">
      <c r="A8" s="10"/>
    </row>
    <row r="9" spans="1:27" ht="12.75" customHeight="1">
      <c r="A9" s="10"/>
    </row>
    <row r="10" spans="1:27" ht="12.75" customHeight="1">
      <c r="A10" s="10"/>
    </row>
    <row r="11" spans="1:27" ht="12.75" customHeight="1">
      <c r="A11" s="10"/>
    </row>
    <row r="12" spans="1:27" ht="12.75" customHeight="1">
      <c r="A12" s="10"/>
    </row>
    <row r="13" spans="1:27" ht="12.75" customHeight="1">
      <c r="A13" s="10"/>
    </row>
    <row r="14" spans="1:27" ht="12.75" customHeight="1">
      <c r="A14" s="10"/>
    </row>
    <row r="15" spans="1:27" ht="12.75" customHeight="1">
      <c r="A15" s="10"/>
    </row>
    <row r="16" spans="1:27" ht="12.75" customHeight="1">
      <c r="A16" s="10"/>
    </row>
    <row r="17" spans="1:27" ht="12.75" customHeight="1">
      <c r="A17" s="10"/>
    </row>
    <row r="18" spans="1:27" ht="12.75" customHeight="1">
      <c r="A18" s="10"/>
    </row>
    <row r="19" spans="1:27" ht="12.75" customHeight="1">
      <c r="A19" s="10"/>
    </row>
    <row r="20" spans="1:27" ht="12.75" customHeight="1">
      <c r="A20" s="10"/>
    </row>
    <row r="21" spans="1:27" ht="12.75" customHeight="1">
      <c r="A21" s="10"/>
    </row>
    <row r="22" spans="1:27" ht="12.75" customHeight="1">
      <c r="A22" s="10"/>
      <c r="B22" s="15" t="s">
        <v>9</v>
      </c>
      <c r="C22" s="16" t="s">
        <v>10</v>
      </c>
      <c r="D22" s="16" t="s">
        <v>11</v>
      </c>
      <c r="E22" s="16" t="s">
        <v>14</v>
      </c>
      <c r="F22" s="16" t="s">
        <v>21</v>
      </c>
      <c r="G22" s="16" t="s">
        <v>22</v>
      </c>
      <c r="H22" s="16" t="s">
        <v>23</v>
      </c>
      <c r="I22" s="16" t="s">
        <v>24</v>
      </c>
      <c r="J22" s="19" t="s">
        <v>25</v>
      </c>
      <c r="K22" s="16" t="s">
        <v>29</v>
      </c>
      <c r="L22" s="21" t="s">
        <v>24</v>
      </c>
      <c r="M22" s="19" t="s">
        <v>25</v>
      </c>
      <c r="N22" s="16" t="s">
        <v>29</v>
      </c>
      <c r="O22" s="21" t="s">
        <v>24</v>
      </c>
      <c r="P22" s="19" t="s">
        <v>25</v>
      </c>
      <c r="Q22" s="16" t="s">
        <v>29</v>
      </c>
      <c r="R22" s="21" t="s">
        <v>24</v>
      </c>
      <c r="S22" s="19" t="s">
        <v>25</v>
      </c>
      <c r="T22" s="16" t="s">
        <v>29</v>
      </c>
      <c r="U22" s="21" t="s">
        <v>24</v>
      </c>
      <c r="V22" s="19" t="s">
        <v>25</v>
      </c>
      <c r="W22" s="16" t="s">
        <v>29</v>
      </c>
      <c r="X22" s="21" t="s">
        <v>24</v>
      </c>
      <c r="Y22" s="19" t="s">
        <v>25</v>
      </c>
      <c r="Z22" s="16" t="s">
        <v>29</v>
      </c>
      <c r="AA22" s="16"/>
    </row>
    <row r="23" spans="1:27" ht="12.75" customHeight="1">
      <c r="A23" s="10"/>
      <c r="B23" s="23">
        <v>1</v>
      </c>
      <c r="C23" s="24">
        <v>2.25</v>
      </c>
      <c r="D23" s="26">
        <f t="shared" ref="D23:D46" si="0">C23/$C$57</f>
        <v>1.8277822908204712E-2</v>
      </c>
      <c r="E23" s="27">
        <f>'Pipe Sizing'!$H$12*D23</f>
        <v>38.89520714865963</v>
      </c>
      <c r="F23" s="26">
        <f>E23/'Pipe Sizing'!$R$12</f>
        <v>3.8868490377029163E-2</v>
      </c>
      <c r="G23" s="29">
        <v>0</v>
      </c>
      <c r="H23" s="29">
        <f t="shared" ref="H23:H46" si="1">G23+(F23*(1/24))</f>
        <v>1.6195204323762151E-3</v>
      </c>
      <c r="I23" s="33">
        <f t="shared" ref="I23:I46" si="2">$K$59-$E23</f>
        <v>57.85479285134037</v>
      </c>
      <c r="J23" s="35">
        <v>0</v>
      </c>
      <c r="K23" s="12">
        <f t="shared" ref="K23:K46" si="3">J23+(F23*$K$59)-$E23</f>
        <v>-35.134680704682054</v>
      </c>
      <c r="L23" s="39">
        <f t="shared" ref="L23:L46" si="4">N$59-$E23</f>
        <v>182.85479285134036</v>
      </c>
      <c r="M23" s="35">
        <v>0</v>
      </c>
      <c r="N23" s="12">
        <f t="shared" ref="N23:N46" si="5">M23+(F23*N$59)-$E23</f>
        <v>-30.276119407553413</v>
      </c>
      <c r="O23" s="39">
        <f t="shared" ref="O23:O46" si="6">Q$59-$E23</f>
        <v>282.85479285134039</v>
      </c>
      <c r="P23" s="35">
        <v>0</v>
      </c>
      <c r="Q23" s="12">
        <f t="shared" ref="Q23:Q46" si="7">P23+($F23*Q$59)-$E23</f>
        <v>-26.389270369850497</v>
      </c>
      <c r="R23" s="39">
        <f t="shared" ref="R23:R46" si="8">T$59-$E23</f>
        <v>432.85479285134039</v>
      </c>
      <c r="S23" s="35">
        <v>0</v>
      </c>
      <c r="T23" s="12">
        <f t="shared" ref="T23:T46" si="9">S23+($F23*T$59)-$E23</f>
        <v>-20.558996813296122</v>
      </c>
      <c r="U23" s="39">
        <f t="shared" ref="U23:U46" si="10">W$59-$E23</f>
        <v>532.85479285134033</v>
      </c>
      <c r="V23" s="35">
        <v>0</v>
      </c>
      <c r="W23" s="12">
        <f t="shared" ref="W23:W46" si="11">V23+($F23*W$59)-$E23</f>
        <v>-16.672147775593206</v>
      </c>
      <c r="X23" s="39">
        <f t="shared" ref="X23:X46" si="12">Z$59-$E23</f>
        <v>632.85479285134033</v>
      </c>
      <c r="Y23" s="35">
        <v>0</v>
      </c>
      <c r="Z23" s="12">
        <f t="shared" ref="Z23:Z46" si="13">Y23+($F23*Z$59)-$E23</f>
        <v>-12.78529873789029</v>
      </c>
      <c r="AA23" s="10"/>
    </row>
    <row r="24" spans="1:27" ht="12.75" customHeight="1">
      <c r="A24" s="10"/>
      <c r="B24" s="23">
        <v>2</v>
      </c>
      <c r="C24" s="24">
        <v>1.5</v>
      </c>
      <c r="D24" s="26">
        <f t="shared" si="0"/>
        <v>1.2185215272136474E-2</v>
      </c>
      <c r="E24" s="27">
        <f>'Pipe Sizing'!$H$12*D24</f>
        <v>25.930138099106419</v>
      </c>
      <c r="F24" s="26">
        <f>E24/'Pipe Sizing'!$R$12</f>
        <v>2.5912326918019441E-2</v>
      </c>
      <c r="G24" s="29">
        <v>4.1666666666666664E-2</v>
      </c>
      <c r="H24" s="29">
        <f t="shared" si="1"/>
        <v>4.2746346954917476E-2</v>
      </c>
      <c r="I24" s="33">
        <f t="shared" si="2"/>
        <v>70.819861900893585</v>
      </c>
      <c r="J24" s="40">
        <f t="shared" ref="J24:J47" si="14">MIN(0,J23+$K$59-$E23)</f>
        <v>0</v>
      </c>
      <c r="K24" s="27">
        <f t="shared" si="3"/>
        <v>-23.423120469788039</v>
      </c>
      <c r="L24" s="39">
        <f t="shared" si="4"/>
        <v>195.81986190089359</v>
      </c>
      <c r="M24" s="40">
        <f t="shared" ref="M24:M47" si="15">MIN(0,M23+N$59-$E23)</f>
        <v>0</v>
      </c>
      <c r="N24" s="27">
        <f t="shared" si="5"/>
        <v>-20.184079605035606</v>
      </c>
      <c r="O24" s="39">
        <f t="shared" si="6"/>
        <v>295.81986190089356</v>
      </c>
      <c r="P24" s="40">
        <f t="shared" ref="P24:P47" si="16">MIN(0,P23+Q$59-$E23)</f>
        <v>0</v>
      </c>
      <c r="Q24" s="12">
        <f t="shared" si="7"/>
        <v>-17.592846913233664</v>
      </c>
      <c r="R24" s="39">
        <f t="shared" si="8"/>
        <v>445.81986190089356</v>
      </c>
      <c r="S24" s="40">
        <f t="shared" ref="S24:S47" si="17">MIN(0,S23+T$59-$E23)</f>
        <v>0</v>
      </c>
      <c r="T24" s="27">
        <f t="shared" si="9"/>
        <v>-13.705997875530747</v>
      </c>
      <c r="U24" s="39">
        <f t="shared" si="10"/>
        <v>545.81986190089356</v>
      </c>
      <c r="V24" s="40">
        <f t="shared" ref="V24:V47" si="18">MIN(0,V23+W$59-$E23)</f>
        <v>0</v>
      </c>
      <c r="W24" s="27">
        <f t="shared" si="11"/>
        <v>-11.114765183728803</v>
      </c>
      <c r="X24" s="39">
        <f t="shared" si="12"/>
        <v>645.81986190089356</v>
      </c>
      <c r="Y24" s="40">
        <f t="shared" ref="Y24:Y47" si="19">MIN(0,Y23+Z$59-$E23)</f>
        <v>0</v>
      </c>
      <c r="Z24" s="27">
        <f t="shared" si="13"/>
        <v>-8.5235324919268578</v>
      </c>
      <c r="AA24" s="10"/>
    </row>
    <row r="25" spans="1:27" ht="12.75" customHeight="1">
      <c r="A25" s="10"/>
      <c r="B25" s="23">
        <v>3</v>
      </c>
      <c r="C25" s="24">
        <v>1.25</v>
      </c>
      <c r="D25" s="26">
        <f t="shared" si="0"/>
        <v>1.0154346060113728E-2</v>
      </c>
      <c r="E25" s="27">
        <f>'Pipe Sizing'!$H$12*D25</f>
        <v>21.608448415922012</v>
      </c>
      <c r="F25" s="26">
        <f>E25/'Pipe Sizing'!$R$12</f>
        <v>2.1593605765016198E-2</v>
      </c>
      <c r="G25" s="29">
        <v>8.3333333333333329E-2</v>
      </c>
      <c r="H25" s="29">
        <f t="shared" si="1"/>
        <v>8.4233066906875667E-2</v>
      </c>
      <c r="I25" s="33">
        <f t="shared" si="2"/>
        <v>75.141551584077988</v>
      </c>
      <c r="J25" s="40">
        <f t="shared" si="14"/>
        <v>0</v>
      </c>
      <c r="K25" s="27">
        <f t="shared" si="3"/>
        <v>-19.519267058156696</v>
      </c>
      <c r="L25" s="39">
        <f t="shared" si="4"/>
        <v>200.141551584078</v>
      </c>
      <c r="M25" s="40">
        <f t="shared" si="15"/>
        <v>0</v>
      </c>
      <c r="N25" s="27">
        <f t="shared" si="5"/>
        <v>-16.820066337529671</v>
      </c>
      <c r="O25" s="39">
        <f t="shared" si="6"/>
        <v>300.141551584078</v>
      </c>
      <c r="P25" s="40">
        <f t="shared" si="16"/>
        <v>0</v>
      </c>
      <c r="Q25" s="12">
        <f t="shared" si="7"/>
        <v>-14.660705761028051</v>
      </c>
      <c r="R25" s="39">
        <f t="shared" si="8"/>
        <v>450.141551584078</v>
      </c>
      <c r="S25" s="40">
        <f t="shared" si="17"/>
        <v>0</v>
      </c>
      <c r="T25" s="27">
        <f t="shared" si="9"/>
        <v>-11.421664896275621</v>
      </c>
      <c r="U25" s="39">
        <f t="shared" si="10"/>
        <v>550.141551584078</v>
      </c>
      <c r="V25" s="40">
        <f t="shared" si="18"/>
        <v>0</v>
      </c>
      <c r="W25" s="27">
        <f t="shared" si="11"/>
        <v>-9.2623043197740014</v>
      </c>
      <c r="X25" s="39">
        <f t="shared" si="12"/>
        <v>650.141551584078</v>
      </c>
      <c r="Y25" s="40">
        <f t="shared" si="19"/>
        <v>0</v>
      </c>
      <c r="Z25" s="27">
        <f t="shared" si="13"/>
        <v>-7.1029437432723821</v>
      </c>
      <c r="AA25" s="10"/>
    </row>
    <row r="26" spans="1:27" ht="12.75" customHeight="1">
      <c r="A26" s="10"/>
      <c r="B26" s="23">
        <v>4</v>
      </c>
      <c r="C26" s="24">
        <v>1</v>
      </c>
      <c r="D26" s="26">
        <f t="shared" si="0"/>
        <v>8.1234768480909821E-3</v>
      </c>
      <c r="E26" s="27">
        <f>'Pipe Sizing'!$H$12*D26</f>
        <v>17.28675873273761</v>
      </c>
      <c r="F26" s="26">
        <f>E26/'Pipe Sizing'!$R$12</f>
        <v>1.7274884612012958E-2</v>
      </c>
      <c r="G26" s="29">
        <v>0.125</v>
      </c>
      <c r="H26" s="29">
        <f t="shared" si="1"/>
        <v>0.12571978685883387</v>
      </c>
      <c r="I26" s="33">
        <f t="shared" si="2"/>
        <v>79.46324126726239</v>
      </c>
      <c r="J26" s="40">
        <f t="shared" si="14"/>
        <v>0</v>
      </c>
      <c r="K26" s="27">
        <f t="shared" si="3"/>
        <v>-15.615413646525356</v>
      </c>
      <c r="L26" s="39">
        <f t="shared" si="4"/>
        <v>204.46324126726239</v>
      </c>
      <c r="M26" s="40">
        <f t="shared" si="15"/>
        <v>0</v>
      </c>
      <c r="N26" s="27">
        <f t="shared" si="5"/>
        <v>-13.456053070023737</v>
      </c>
      <c r="O26" s="39">
        <f t="shared" si="6"/>
        <v>304.46324126726239</v>
      </c>
      <c r="P26" s="40">
        <f t="shared" si="16"/>
        <v>0</v>
      </c>
      <c r="Q26" s="12">
        <f t="shared" si="7"/>
        <v>-11.728564608822442</v>
      </c>
      <c r="R26" s="39">
        <f t="shared" si="8"/>
        <v>454.46324126726239</v>
      </c>
      <c r="S26" s="40">
        <f t="shared" si="17"/>
        <v>0</v>
      </c>
      <c r="T26" s="27">
        <f t="shared" si="9"/>
        <v>-9.1373319170204965</v>
      </c>
      <c r="U26" s="39">
        <f t="shared" si="10"/>
        <v>554.46324126726245</v>
      </c>
      <c r="V26" s="40">
        <f t="shared" si="18"/>
        <v>0</v>
      </c>
      <c r="W26" s="27">
        <f t="shared" si="11"/>
        <v>-7.4098434558192015</v>
      </c>
      <c r="X26" s="39">
        <f t="shared" si="12"/>
        <v>654.46324126726245</v>
      </c>
      <c r="Y26" s="40">
        <f t="shared" si="19"/>
        <v>0</v>
      </c>
      <c r="Z26" s="27">
        <f t="shared" si="13"/>
        <v>-5.6823549946179046</v>
      </c>
      <c r="AA26" s="10"/>
    </row>
    <row r="27" spans="1:27" ht="12.75" customHeight="1">
      <c r="A27" s="10"/>
      <c r="B27" s="23">
        <v>5</v>
      </c>
      <c r="C27" s="24">
        <v>1.6</v>
      </c>
      <c r="D27" s="26">
        <f t="shared" si="0"/>
        <v>1.2997562956945572E-2</v>
      </c>
      <c r="E27" s="27">
        <f>'Pipe Sizing'!$H$12*D27</f>
        <v>27.658813972380177</v>
      </c>
      <c r="F27" s="26">
        <f>E27/'Pipe Sizing'!$R$12</f>
        <v>2.7639815379220733E-2</v>
      </c>
      <c r="G27" s="29">
        <v>0.16666666666666666</v>
      </c>
      <c r="H27" s="29">
        <f t="shared" si="1"/>
        <v>0.16781832564080085</v>
      </c>
      <c r="I27" s="33">
        <f t="shared" si="2"/>
        <v>69.091186027619827</v>
      </c>
      <c r="J27" s="40">
        <f t="shared" si="14"/>
        <v>0</v>
      </c>
      <c r="K27" s="27">
        <f t="shared" si="3"/>
        <v>-24.984661834440573</v>
      </c>
      <c r="L27" s="39">
        <f t="shared" si="4"/>
        <v>194.09118602761981</v>
      </c>
      <c r="M27" s="40">
        <f t="shared" si="15"/>
        <v>0</v>
      </c>
      <c r="N27" s="27">
        <f t="shared" si="5"/>
        <v>-21.529684912037979</v>
      </c>
      <c r="O27" s="39">
        <f t="shared" si="6"/>
        <v>294.09118602761981</v>
      </c>
      <c r="P27" s="40">
        <f t="shared" si="16"/>
        <v>0</v>
      </c>
      <c r="Q27" s="12">
        <f t="shared" si="7"/>
        <v>-18.765703374115908</v>
      </c>
      <c r="R27" s="39">
        <f t="shared" si="8"/>
        <v>444.09118602761981</v>
      </c>
      <c r="S27" s="40">
        <f t="shared" si="17"/>
        <v>0</v>
      </c>
      <c r="T27" s="27">
        <f t="shared" si="9"/>
        <v>-14.619731067232795</v>
      </c>
      <c r="U27" s="39">
        <f t="shared" si="10"/>
        <v>544.09118602761987</v>
      </c>
      <c r="V27" s="40">
        <f t="shared" si="18"/>
        <v>0</v>
      </c>
      <c r="W27" s="27">
        <f t="shared" si="11"/>
        <v>-11.855749529310723</v>
      </c>
      <c r="X27" s="39">
        <f t="shared" si="12"/>
        <v>644.09118602761987</v>
      </c>
      <c r="Y27" s="40">
        <f t="shared" si="19"/>
        <v>0</v>
      </c>
      <c r="Z27" s="27">
        <f t="shared" si="13"/>
        <v>-9.0917679913886502</v>
      </c>
      <c r="AA27" s="10"/>
    </row>
    <row r="28" spans="1:27" ht="12.75" customHeight="1">
      <c r="A28" s="10"/>
      <c r="B28" s="23">
        <v>6</v>
      </c>
      <c r="C28" s="24">
        <v>2.1</v>
      </c>
      <c r="D28" s="26">
        <f t="shared" si="0"/>
        <v>1.7059301380991064E-2</v>
      </c>
      <c r="E28" s="27">
        <f>'Pipe Sizing'!$H$12*D28</f>
        <v>36.302193338748985</v>
      </c>
      <c r="F28" s="26">
        <f>E28/'Pipe Sizing'!$R$12</f>
        <v>3.6277257685227216E-2</v>
      </c>
      <c r="G28" s="29">
        <v>0.20833333333333334</v>
      </c>
      <c r="H28" s="29">
        <f t="shared" si="1"/>
        <v>0.20984488573688448</v>
      </c>
      <c r="I28" s="33">
        <f t="shared" si="2"/>
        <v>60.447806661251015</v>
      </c>
      <c r="J28" s="40">
        <f t="shared" si="14"/>
        <v>0</v>
      </c>
      <c r="K28" s="27">
        <f t="shared" si="3"/>
        <v>-32.79236865770325</v>
      </c>
      <c r="L28" s="39">
        <f t="shared" si="4"/>
        <v>185.44780666125101</v>
      </c>
      <c r="M28" s="40">
        <f t="shared" si="15"/>
        <v>0</v>
      </c>
      <c r="N28" s="27">
        <f t="shared" si="5"/>
        <v>-28.25771144704985</v>
      </c>
      <c r="O28" s="39">
        <f t="shared" si="6"/>
        <v>285.44780666125104</v>
      </c>
      <c r="P28" s="40">
        <f t="shared" si="16"/>
        <v>0</v>
      </c>
      <c r="Q28" s="12">
        <f t="shared" si="7"/>
        <v>-24.629985678527127</v>
      </c>
      <c r="R28" s="39">
        <f t="shared" si="8"/>
        <v>435.44780666125104</v>
      </c>
      <c r="S28" s="40">
        <f t="shared" si="17"/>
        <v>0</v>
      </c>
      <c r="T28" s="27">
        <f t="shared" si="9"/>
        <v>-19.188397025743047</v>
      </c>
      <c r="U28" s="39">
        <f t="shared" si="10"/>
        <v>535.44780666125098</v>
      </c>
      <c r="V28" s="40">
        <f t="shared" si="18"/>
        <v>0</v>
      </c>
      <c r="W28" s="27">
        <f t="shared" si="11"/>
        <v>-15.560671257220324</v>
      </c>
      <c r="X28" s="39">
        <f t="shared" si="12"/>
        <v>635.44780666125098</v>
      </c>
      <c r="Y28" s="40">
        <f t="shared" si="19"/>
        <v>0</v>
      </c>
      <c r="Z28" s="27">
        <f t="shared" si="13"/>
        <v>-11.932945488697602</v>
      </c>
      <c r="AA28" s="10"/>
    </row>
    <row r="29" spans="1:27" ht="12.75" customHeight="1">
      <c r="A29" s="10"/>
      <c r="B29" s="23">
        <v>7</v>
      </c>
      <c r="C29" s="24">
        <v>5.5</v>
      </c>
      <c r="D29" s="26">
        <f t="shared" si="0"/>
        <v>4.4679122664500401E-2</v>
      </c>
      <c r="E29" s="27">
        <f>'Pipe Sizing'!$H$12*D29</f>
        <v>95.077173030056855</v>
      </c>
      <c r="F29" s="26">
        <f>E29/'Pipe Sizing'!$R$12</f>
        <v>9.5011865366071271E-2</v>
      </c>
      <c r="G29" s="29">
        <v>0.25</v>
      </c>
      <c r="H29" s="29">
        <f t="shared" si="1"/>
        <v>0.2539588277235863</v>
      </c>
      <c r="I29" s="33">
        <f t="shared" si="2"/>
        <v>1.6728269699431451</v>
      </c>
      <c r="J29" s="40">
        <f t="shared" si="14"/>
        <v>0</v>
      </c>
      <c r="K29" s="27">
        <f t="shared" si="3"/>
        <v>-85.884775055889463</v>
      </c>
      <c r="L29" s="39">
        <f t="shared" si="4"/>
        <v>126.67282696994315</v>
      </c>
      <c r="M29" s="40">
        <f t="shared" si="15"/>
        <v>0</v>
      </c>
      <c r="N29" s="27">
        <f t="shared" si="5"/>
        <v>-74.008291885130546</v>
      </c>
      <c r="O29" s="39">
        <f t="shared" si="6"/>
        <v>226.67282696994315</v>
      </c>
      <c r="P29" s="40">
        <f t="shared" si="16"/>
        <v>0</v>
      </c>
      <c r="Q29" s="12">
        <f t="shared" si="7"/>
        <v>-64.507105348523424</v>
      </c>
      <c r="R29" s="39">
        <f t="shared" si="8"/>
        <v>376.67282696994312</v>
      </c>
      <c r="S29" s="40">
        <f t="shared" si="17"/>
        <v>0</v>
      </c>
      <c r="T29" s="27">
        <f t="shared" si="9"/>
        <v>-50.255325543612734</v>
      </c>
      <c r="U29" s="39">
        <f t="shared" si="10"/>
        <v>476.67282696994312</v>
      </c>
      <c r="V29" s="40">
        <f t="shared" si="18"/>
        <v>0</v>
      </c>
      <c r="W29" s="27">
        <f t="shared" si="11"/>
        <v>-40.754139007005605</v>
      </c>
      <c r="X29" s="39">
        <f t="shared" si="12"/>
        <v>576.67282696994312</v>
      </c>
      <c r="Y29" s="40">
        <f t="shared" si="19"/>
        <v>0</v>
      </c>
      <c r="Z29" s="27">
        <f t="shared" si="13"/>
        <v>-31.252952470398476</v>
      </c>
      <c r="AA29" s="10"/>
    </row>
    <row r="30" spans="1:27" ht="12.75" customHeight="1">
      <c r="A30" s="10"/>
      <c r="B30" s="23">
        <v>8</v>
      </c>
      <c r="C30" s="24">
        <v>10.7</v>
      </c>
      <c r="D30" s="26">
        <f t="shared" si="0"/>
        <v>8.6921202274573506E-2</v>
      </c>
      <c r="E30" s="27">
        <f>'Pipe Sizing'!$H$12*D30</f>
        <v>184.96831844029242</v>
      </c>
      <c r="F30" s="26">
        <f>E30/'Pipe Sizing'!$R$12</f>
        <v>0.18484126534853865</v>
      </c>
      <c r="G30" s="29">
        <v>0.29166666666666669</v>
      </c>
      <c r="H30" s="29">
        <f t="shared" si="1"/>
        <v>0.29936838605618915</v>
      </c>
      <c r="I30" s="33">
        <f t="shared" si="2"/>
        <v>-88.218318440292421</v>
      </c>
      <c r="J30" s="40">
        <f t="shared" si="14"/>
        <v>0</v>
      </c>
      <c r="K30" s="27">
        <f t="shared" si="3"/>
        <v>-167.08492601782132</v>
      </c>
      <c r="L30" s="39">
        <f t="shared" si="4"/>
        <v>36.781681559707579</v>
      </c>
      <c r="M30" s="40">
        <f t="shared" si="15"/>
        <v>0</v>
      </c>
      <c r="N30" s="27">
        <f t="shared" si="5"/>
        <v>-143.97976784925396</v>
      </c>
      <c r="O30" s="39">
        <f t="shared" si="6"/>
        <v>136.78168155970758</v>
      </c>
      <c r="P30" s="40">
        <f t="shared" si="16"/>
        <v>0</v>
      </c>
      <c r="Q30" s="12">
        <f t="shared" si="7"/>
        <v>-125.4956413144001</v>
      </c>
      <c r="R30" s="39">
        <f t="shared" si="8"/>
        <v>286.78168155970758</v>
      </c>
      <c r="S30" s="40">
        <f t="shared" si="17"/>
        <v>0</v>
      </c>
      <c r="T30" s="27">
        <f t="shared" si="9"/>
        <v>-97.769451512119318</v>
      </c>
      <c r="U30" s="39">
        <f t="shared" si="10"/>
        <v>386.78168155970758</v>
      </c>
      <c r="V30" s="40">
        <f t="shared" si="18"/>
        <v>0</v>
      </c>
      <c r="W30" s="27">
        <f t="shared" si="11"/>
        <v>-79.285324977265446</v>
      </c>
      <c r="X30" s="39">
        <f t="shared" si="12"/>
        <v>486.78168155970758</v>
      </c>
      <c r="Y30" s="40">
        <f t="shared" si="19"/>
        <v>0</v>
      </c>
      <c r="Z30" s="27">
        <f t="shared" si="13"/>
        <v>-60.801198442411589</v>
      </c>
      <c r="AA30" s="10"/>
    </row>
    <row r="31" spans="1:27" ht="12.75" customHeight="1">
      <c r="A31" s="10"/>
      <c r="B31" s="23">
        <v>9</v>
      </c>
      <c r="C31" s="24">
        <v>9.3000000000000007</v>
      </c>
      <c r="D31" s="26">
        <f t="shared" si="0"/>
        <v>7.5548334687246144E-2</v>
      </c>
      <c r="E31" s="27">
        <f>'Pipe Sizing'!$H$12*D31</f>
        <v>160.76685621445981</v>
      </c>
      <c r="F31" s="26">
        <f>E31/'Pipe Sizing'!$R$12</f>
        <v>0.16065642689172055</v>
      </c>
      <c r="G31" s="29">
        <v>0.33333333333333331</v>
      </c>
      <c r="H31" s="29">
        <f t="shared" si="1"/>
        <v>0.34002735112048832</v>
      </c>
      <c r="I31" s="33">
        <f t="shared" si="2"/>
        <v>-64.016856214459807</v>
      </c>
      <c r="J31" s="40">
        <f t="shared" si="14"/>
        <v>-88.218318440292421</v>
      </c>
      <c r="K31" s="27">
        <f t="shared" si="3"/>
        <v>-233.44166535297825</v>
      </c>
      <c r="L31" s="39">
        <f t="shared" si="4"/>
        <v>60.983143785540193</v>
      </c>
      <c r="M31" s="40">
        <f t="shared" si="15"/>
        <v>0</v>
      </c>
      <c r="N31" s="27">
        <f t="shared" si="5"/>
        <v>-125.14129355122077</v>
      </c>
      <c r="O31" s="39">
        <f t="shared" si="6"/>
        <v>160.98314378554019</v>
      </c>
      <c r="P31" s="40">
        <f t="shared" si="16"/>
        <v>0</v>
      </c>
      <c r="Q31" s="12">
        <f t="shared" si="7"/>
        <v>-109.07565086204872</v>
      </c>
      <c r="R31" s="39">
        <f t="shared" si="8"/>
        <v>310.98314378554016</v>
      </c>
      <c r="S31" s="40">
        <f t="shared" si="17"/>
        <v>0</v>
      </c>
      <c r="T31" s="27">
        <f t="shared" si="9"/>
        <v>-84.977186828290641</v>
      </c>
      <c r="U31" s="39">
        <f t="shared" si="10"/>
        <v>410.98314378554016</v>
      </c>
      <c r="V31" s="40">
        <f t="shared" si="18"/>
        <v>0</v>
      </c>
      <c r="W31" s="27">
        <f t="shared" si="11"/>
        <v>-68.91154413911859</v>
      </c>
      <c r="X31" s="39">
        <f t="shared" si="12"/>
        <v>510.98314378554016</v>
      </c>
      <c r="Y31" s="40">
        <f t="shared" si="19"/>
        <v>0</v>
      </c>
      <c r="Z31" s="27">
        <f t="shared" si="13"/>
        <v>-52.845901449946524</v>
      </c>
      <c r="AA31" s="10"/>
    </row>
    <row r="32" spans="1:27" ht="12.75" customHeight="1">
      <c r="A32" s="10"/>
      <c r="B32" s="23">
        <v>10</v>
      </c>
      <c r="C32" s="24">
        <v>7.5</v>
      </c>
      <c r="D32" s="26">
        <f t="shared" si="0"/>
        <v>6.0926076360682369E-2</v>
      </c>
      <c r="E32" s="27">
        <f>'Pipe Sizing'!$H$12*D32</f>
        <v>129.65069049553207</v>
      </c>
      <c r="F32" s="26">
        <f>E32/'Pipe Sizing'!$R$12</f>
        <v>0.12956163459009717</v>
      </c>
      <c r="G32" s="29">
        <v>0.375</v>
      </c>
      <c r="H32" s="29">
        <f t="shared" si="1"/>
        <v>0.38039840144125403</v>
      </c>
      <c r="I32" s="33">
        <f t="shared" si="2"/>
        <v>-32.900690495532075</v>
      </c>
      <c r="J32" s="40">
        <f t="shared" si="14"/>
        <v>-152.23517465475223</v>
      </c>
      <c r="K32" s="27">
        <f t="shared" si="3"/>
        <v>-269.35077700369243</v>
      </c>
      <c r="L32" s="39">
        <f t="shared" si="4"/>
        <v>92.099309504467925</v>
      </c>
      <c r="M32" s="40">
        <f t="shared" si="15"/>
        <v>0</v>
      </c>
      <c r="N32" s="27">
        <f t="shared" si="5"/>
        <v>-100.92039802517803</v>
      </c>
      <c r="O32" s="39">
        <f t="shared" si="6"/>
        <v>192.09930950446793</v>
      </c>
      <c r="P32" s="40">
        <f t="shared" si="16"/>
        <v>0</v>
      </c>
      <c r="Q32" s="12">
        <f t="shared" si="7"/>
        <v>-87.964234566168301</v>
      </c>
      <c r="R32" s="39">
        <f t="shared" si="8"/>
        <v>342.0993095044679</v>
      </c>
      <c r="S32" s="40">
        <f t="shared" si="17"/>
        <v>0</v>
      </c>
      <c r="T32" s="27">
        <f t="shared" si="9"/>
        <v>-68.529989377653735</v>
      </c>
      <c r="U32" s="39">
        <f t="shared" si="10"/>
        <v>442.0993095044679</v>
      </c>
      <c r="V32" s="40">
        <f t="shared" si="18"/>
        <v>0</v>
      </c>
      <c r="W32" s="27">
        <f t="shared" si="11"/>
        <v>-55.573825918644019</v>
      </c>
      <c r="X32" s="39">
        <f t="shared" si="12"/>
        <v>542.0993095044679</v>
      </c>
      <c r="Y32" s="40">
        <f t="shared" si="19"/>
        <v>0</v>
      </c>
      <c r="Z32" s="27">
        <f t="shared" si="13"/>
        <v>-42.617662459634303</v>
      </c>
      <c r="AA32" s="10"/>
    </row>
    <row r="33" spans="1:27" ht="12.75" customHeight="1">
      <c r="A33" s="10"/>
      <c r="B33" s="23">
        <v>11</v>
      </c>
      <c r="C33" s="24">
        <v>6.7</v>
      </c>
      <c r="D33" s="26">
        <f t="shared" si="0"/>
        <v>5.4427294882209584E-2</v>
      </c>
      <c r="E33" s="27">
        <f>'Pipe Sizing'!$H$12*D33</f>
        <v>115.821283509342</v>
      </c>
      <c r="F33" s="26">
        <f>E33/'Pipe Sizing'!$R$12</f>
        <v>0.11574172690048683</v>
      </c>
      <c r="G33" s="29">
        <v>0.41666666666666669</v>
      </c>
      <c r="H33" s="29">
        <f t="shared" si="1"/>
        <v>0.42148923862085363</v>
      </c>
      <c r="I33" s="33">
        <f t="shared" si="2"/>
        <v>-19.071283509341995</v>
      </c>
      <c r="J33" s="40">
        <f t="shared" si="14"/>
        <v>-185.1358651502843</v>
      </c>
      <c r="K33" s="27">
        <f t="shared" si="3"/>
        <v>-289.7591365820042</v>
      </c>
      <c r="L33" s="39">
        <f t="shared" si="4"/>
        <v>105.928716490658</v>
      </c>
      <c r="M33" s="40">
        <f t="shared" si="15"/>
        <v>0</v>
      </c>
      <c r="N33" s="27">
        <f t="shared" si="5"/>
        <v>-90.155555569159048</v>
      </c>
      <c r="O33" s="39">
        <f t="shared" si="6"/>
        <v>205.92871649065802</v>
      </c>
      <c r="P33" s="40">
        <f t="shared" si="16"/>
        <v>0</v>
      </c>
      <c r="Q33" s="12">
        <f t="shared" si="7"/>
        <v>-78.58138287911035</v>
      </c>
      <c r="R33" s="39">
        <f t="shared" si="8"/>
        <v>355.92871649065802</v>
      </c>
      <c r="S33" s="40">
        <f t="shared" si="17"/>
        <v>0</v>
      </c>
      <c r="T33" s="27">
        <f t="shared" si="9"/>
        <v>-61.220123844037332</v>
      </c>
      <c r="U33" s="39">
        <f t="shared" si="10"/>
        <v>455.92871649065802</v>
      </c>
      <c r="V33" s="40">
        <f t="shared" si="18"/>
        <v>0</v>
      </c>
      <c r="W33" s="27">
        <f t="shared" si="11"/>
        <v>-49.645951153988648</v>
      </c>
      <c r="X33" s="39">
        <f t="shared" si="12"/>
        <v>555.92871649065796</v>
      </c>
      <c r="Y33" s="40">
        <f t="shared" si="19"/>
        <v>0</v>
      </c>
      <c r="Z33" s="27">
        <f t="shared" si="13"/>
        <v>-38.071778463939964</v>
      </c>
      <c r="AA33" s="10"/>
    </row>
    <row r="34" spans="1:27" ht="12.75" customHeight="1">
      <c r="A34" s="10"/>
      <c r="B34" s="23">
        <v>12</v>
      </c>
      <c r="C34" s="24">
        <v>5.9</v>
      </c>
      <c r="D34" s="26">
        <f t="shared" si="0"/>
        <v>4.79285134037368E-2</v>
      </c>
      <c r="E34" s="27">
        <f>'Pipe Sizing'!$H$12*D34</f>
        <v>101.99187652315192</v>
      </c>
      <c r="F34" s="26">
        <f>E34/'Pipe Sizing'!$R$12</f>
        <v>0.10192181921087647</v>
      </c>
      <c r="G34" s="29">
        <v>0.45833333333333331</v>
      </c>
      <c r="H34" s="29">
        <f t="shared" si="1"/>
        <v>0.46258007580045318</v>
      </c>
      <c r="I34" s="33">
        <f t="shared" si="2"/>
        <v>-5.241876523151916</v>
      </c>
      <c r="J34" s="40">
        <f t="shared" si="14"/>
        <v>-204.20714865962628</v>
      </c>
      <c r="K34" s="27">
        <f t="shared" si="3"/>
        <v>-296.33808917412591</v>
      </c>
      <c r="L34" s="39">
        <f t="shared" si="4"/>
        <v>119.75812347684808</v>
      </c>
      <c r="M34" s="40">
        <f t="shared" si="15"/>
        <v>0</v>
      </c>
      <c r="N34" s="27">
        <f t="shared" si="5"/>
        <v>-79.390713113140066</v>
      </c>
      <c r="O34" s="39">
        <f t="shared" si="6"/>
        <v>219.75812347684808</v>
      </c>
      <c r="P34" s="40">
        <f t="shared" si="16"/>
        <v>0</v>
      </c>
      <c r="Q34" s="12">
        <f t="shared" si="7"/>
        <v>-69.198531192052414</v>
      </c>
      <c r="R34" s="39">
        <f t="shared" si="8"/>
        <v>369.75812347684808</v>
      </c>
      <c r="S34" s="40">
        <f t="shared" si="17"/>
        <v>0</v>
      </c>
      <c r="T34" s="27">
        <f t="shared" si="9"/>
        <v>-53.910258310420943</v>
      </c>
      <c r="U34" s="39">
        <f t="shared" si="10"/>
        <v>469.75812347684808</v>
      </c>
      <c r="V34" s="40">
        <f t="shared" si="18"/>
        <v>0</v>
      </c>
      <c r="W34" s="27">
        <f t="shared" si="11"/>
        <v>-43.718076389333298</v>
      </c>
      <c r="X34" s="39">
        <f t="shared" si="12"/>
        <v>569.75812347684814</v>
      </c>
      <c r="Y34" s="40">
        <f t="shared" si="19"/>
        <v>0</v>
      </c>
      <c r="Z34" s="27">
        <f t="shared" si="13"/>
        <v>-33.525894468245653</v>
      </c>
      <c r="AA34" s="10"/>
    </row>
    <row r="35" spans="1:27" ht="12.75" customHeight="1">
      <c r="A35" s="10"/>
      <c r="B35" s="23">
        <v>13</v>
      </c>
      <c r="C35" s="24">
        <v>5.2</v>
      </c>
      <c r="D35" s="26">
        <f t="shared" si="0"/>
        <v>4.2242079610073112E-2</v>
      </c>
      <c r="E35" s="27">
        <f>'Pipe Sizing'!$H$12*D35</f>
        <v>89.89114541023558</v>
      </c>
      <c r="F35" s="26">
        <f>E35/'Pipe Sizing'!$R$12</f>
        <v>8.9829399982467389E-2</v>
      </c>
      <c r="G35" s="29">
        <v>0.5</v>
      </c>
      <c r="H35" s="29">
        <f t="shared" si="1"/>
        <v>0.50374289166593611</v>
      </c>
      <c r="I35" s="33">
        <f t="shared" si="2"/>
        <v>6.8588545897644195</v>
      </c>
      <c r="J35" s="40">
        <f t="shared" si="14"/>
        <v>-209.4490251827782</v>
      </c>
      <c r="K35" s="27">
        <f t="shared" si="3"/>
        <v>-290.64917614471005</v>
      </c>
      <c r="L35" s="39">
        <f t="shared" si="4"/>
        <v>131.85885458976441</v>
      </c>
      <c r="M35" s="40">
        <f t="shared" si="15"/>
        <v>0</v>
      </c>
      <c r="N35" s="27">
        <f t="shared" si="5"/>
        <v>-69.971475964123442</v>
      </c>
      <c r="O35" s="39">
        <f t="shared" si="6"/>
        <v>231.85885458976441</v>
      </c>
      <c r="P35" s="40">
        <f t="shared" si="16"/>
        <v>0</v>
      </c>
      <c r="Q35" s="12">
        <f t="shared" si="7"/>
        <v>-60.988535965876693</v>
      </c>
      <c r="R35" s="39">
        <f t="shared" si="8"/>
        <v>381.85885458976441</v>
      </c>
      <c r="S35" s="40">
        <f t="shared" si="17"/>
        <v>0</v>
      </c>
      <c r="T35" s="27">
        <f t="shared" si="9"/>
        <v>-47.51412596850659</v>
      </c>
      <c r="U35" s="39">
        <f t="shared" si="10"/>
        <v>481.85885458976441</v>
      </c>
      <c r="V35" s="40">
        <f t="shared" si="18"/>
        <v>0</v>
      </c>
      <c r="W35" s="27">
        <f t="shared" si="11"/>
        <v>-38.531185970259848</v>
      </c>
      <c r="X35" s="39">
        <f t="shared" si="12"/>
        <v>581.85885458976441</v>
      </c>
      <c r="Y35" s="40">
        <f t="shared" si="19"/>
        <v>0</v>
      </c>
      <c r="Z35" s="27">
        <f t="shared" si="13"/>
        <v>-29.548245972013113</v>
      </c>
      <c r="AA35" s="10"/>
    </row>
    <row r="36" spans="1:27" ht="12.75" customHeight="1">
      <c r="A36" s="10"/>
      <c r="B36" s="23">
        <v>14</v>
      </c>
      <c r="C36" s="24">
        <v>4.4000000000000004</v>
      </c>
      <c r="D36" s="26">
        <f t="shared" si="0"/>
        <v>3.5743298131600328E-2</v>
      </c>
      <c r="E36" s="27">
        <f>'Pipe Sizing'!$H$12*D36</f>
        <v>76.061738424045501</v>
      </c>
      <c r="F36" s="26">
        <f>E36/'Pipe Sizing'!$R$12</f>
        <v>7.6009492292857028E-2</v>
      </c>
      <c r="G36" s="29">
        <v>0.54166666666666663</v>
      </c>
      <c r="H36" s="29">
        <f t="shared" si="1"/>
        <v>0.54483372884553571</v>
      </c>
      <c r="I36" s="33">
        <f t="shared" si="2"/>
        <v>20.688261575954499</v>
      </c>
      <c r="J36" s="40">
        <f t="shared" si="14"/>
        <v>-202.5901705930138</v>
      </c>
      <c r="K36" s="27">
        <f t="shared" si="3"/>
        <v>-271.29799063772538</v>
      </c>
      <c r="L36" s="39">
        <f t="shared" si="4"/>
        <v>145.6882615759545</v>
      </c>
      <c r="M36" s="40">
        <f t="shared" si="15"/>
        <v>0</v>
      </c>
      <c r="N36" s="27">
        <f t="shared" si="5"/>
        <v>-59.20663350810446</v>
      </c>
      <c r="O36" s="39">
        <f t="shared" si="6"/>
        <v>245.6882615759545</v>
      </c>
      <c r="P36" s="40">
        <f t="shared" si="16"/>
        <v>0</v>
      </c>
      <c r="Q36" s="12">
        <f t="shared" si="7"/>
        <v>-51.605684278818757</v>
      </c>
      <c r="R36" s="39">
        <f t="shared" si="8"/>
        <v>395.68826157595447</v>
      </c>
      <c r="S36" s="40">
        <f t="shared" si="17"/>
        <v>0</v>
      </c>
      <c r="T36" s="27">
        <f t="shared" si="9"/>
        <v>-40.204260434890195</v>
      </c>
      <c r="U36" s="39">
        <f t="shared" si="10"/>
        <v>495.68826157595447</v>
      </c>
      <c r="V36" s="40">
        <f t="shared" si="18"/>
        <v>0</v>
      </c>
      <c r="W36" s="27">
        <f t="shared" si="11"/>
        <v>-32.603311205604498</v>
      </c>
      <c r="X36" s="39">
        <f t="shared" si="12"/>
        <v>595.68826157595447</v>
      </c>
      <c r="Y36" s="40">
        <f t="shared" si="19"/>
        <v>0</v>
      </c>
      <c r="Z36" s="27">
        <f t="shared" si="13"/>
        <v>-25.002361976318795</v>
      </c>
      <c r="AA36" s="10"/>
    </row>
    <row r="37" spans="1:27" ht="12.75" customHeight="1">
      <c r="A37" s="10"/>
      <c r="B37" s="23">
        <v>15</v>
      </c>
      <c r="C37" s="24">
        <v>3.8</v>
      </c>
      <c r="D37" s="26">
        <f t="shared" si="0"/>
        <v>3.0869212022745732E-2</v>
      </c>
      <c r="E37" s="27">
        <f>'Pipe Sizing'!$H$12*D37</f>
        <v>65.689683184402924</v>
      </c>
      <c r="F37" s="26">
        <f>E37/'Pipe Sizing'!$R$12</f>
        <v>6.564456152564925E-2</v>
      </c>
      <c r="G37" s="29">
        <v>0.58333333333333337</v>
      </c>
      <c r="H37" s="29">
        <f t="shared" si="1"/>
        <v>0.58606852339690207</v>
      </c>
      <c r="I37" s="33">
        <f t="shared" si="2"/>
        <v>31.060316815597076</v>
      </c>
      <c r="J37" s="40">
        <f t="shared" si="14"/>
        <v>-181.9019090170593</v>
      </c>
      <c r="K37" s="27">
        <f t="shared" si="3"/>
        <v>-241.24048087385566</v>
      </c>
      <c r="L37" s="39">
        <f t="shared" si="4"/>
        <v>156.06031681559708</v>
      </c>
      <c r="M37" s="40">
        <f t="shared" si="15"/>
        <v>0</v>
      </c>
      <c r="N37" s="27">
        <f t="shared" si="5"/>
        <v>-51.133001666090202</v>
      </c>
      <c r="O37" s="39">
        <f t="shared" si="6"/>
        <v>256.06031681559705</v>
      </c>
      <c r="P37" s="40">
        <f t="shared" si="16"/>
        <v>0</v>
      </c>
      <c r="Q37" s="12">
        <f t="shared" si="7"/>
        <v>-44.568545513525279</v>
      </c>
      <c r="R37" s="39">
        <f t="shared" si="8"/>
        <v>406.06031681559705</v>
      </c>
      <c r="S37" s="40">
        <f t="shared" si="17"/>
        <v>0</v>
      </c>
      <c r="T37" s="27">
        <f t="shared" si="9"/>
        <v>-34.721861284677885</v>
      </c>
      <c r="U37" s="39">
        <f t="shared" si="10"/>
        <v>506.06031681559705</v>
      </c>
      <c r="V37" s="40">
        <f t="shared" si="18"/>
        <v>0</v>
      </c>
      <c r="W37" s="27">
        <f t="shared" si="11"/>
        <v>-28.157405132112963</v>
      </c>
      <c r="X37" s="39">
        <f t="shared" si="12"/>
        <v>606.06031681559705</v>
      </c>
      <c r="Y37" s="40">
        <f t="shared" si="19"/>
        <v>0</v>
      </c>
      <c r="Z37" s="27">
        <f t="shared" si="13"/>
        <v>-21.592948979548041</v>
      </c>
      <c r="AA37" s="10"/>
    </row>
    <row r="38" spans="1:27" ht="20.399999999999999" customHeight="1">
      <c r="A38" s="10"/>
      <c r="B38" s="23">
        <v>16</v>
      </c>
      <c r="C38" s="24">
        <v>3.9</v>
      </c>
      <c r="D38" s="26">
        <f t="shared" si="0"/>
        <v>3.1681559707554832E-2</v>
      </c>
      <c r="E38" s="27">
        <f>'Pipe Sizing'!$H$12*D38</f>
        <v>67.418359057676682</v>
      </c>
      <c r="F38" s="26">
        <f>E38/'Pipe Sizing'!$R$12</f>
        <v>6.7372049986850535E-2</v>
      </c>
      <c r="G38" s="29">
        <v>0.625</v>
      </c>
      <c r="H38" s="29">
        <f t="shared" si="1"/>
        <v>0.62780716874945208</v>
      </c>
      <c r="I38" s="33">
        <f t="shared" si="2"/>
        <v>29.331640942323318</v>
      </c>
      <c r="J38" s="40">
        <f t="shared" si="14"/>
        <v>-150.84159220146222</v>
      </c>
      <c r="K38" s="27">
        <f t="shared" si="3"/>
        <v>-211.74170542291114</v>
      </c>
      <c r="L38" s="39">
        <f t="shared" si="4"/>
        <v>154.3316409423233</v>
      </c>
      <c r="M38" s="40">
        <f t="shared" si="15"/>
        <v>0</v>
      </c>
      <c r="N38" s="27">
        <f t="shared" si="5"/>
        <v>-52.478606973092575</v>
      </c>
      <c r="O38" s="39">
        <f t="shared" si="6"/>
        <v>254.3316409423233</v>
      </c>
      <c r="P38" s="40">
        <f t="shared" si="16"/>
        <v>0</v>
      </c>
      <c r="Q38" s="12">
        <f t="shared" si="7"/>
        <v>-45.741401974407523</v>
      </c>
      <c r="R38" s="39">
        <f t="shared" si="8"/>
        <v>404.3316409423233</v>
      </c>
      <c r="S38" s="40">
        <f t="shared" si="17"/>
        <v>0</v>
      </c>
      <c r="T38" s="27">
        <f t="shared" si="9"/>
        <v>-35.635594476379943</v>
      </c>
      <c r="U38" s="39">
        <f t="shared" si="10"/>
        <v>504.3316409423233</v>
      </c>
      <c r="V38" s="40">
        <f t="shared" si="18"/>
        <v>0</v>
      </c>
      <c r="W38" s="27">
        <f t="shared" si="11"/>
        <v>-28.898389477694892</v>
      </c>
      <c r="X38" s="39">
        <f t="shared" si="12"/>
        <v>604.33164094232336</v>
      </c>
      <c r="Y38" s="40">
        <f t="shared" si="19"/>
        <v>0</v>
      </c>
      <c r="Z38" s="27">
        <f t="shared" si="13"/>
        <v>-22.161184479009833</v>
      </c>
      <c r="AA38" s="10"/>
    </row>
    <row r="39" spans="1:27" ht="12.75" customHeight="1">
      <c r="A39" s="10"/>
      <c r="B39" s="23">
        <v>17</v>
      </c>
      <c r="C39" s="24">
        <v>4.5</v>
      </c>
      <c r="D39" s="26">
        <f t="shared" si="0"/>
        <v>3.6555645816409424E-2</v>
      </c>
      <c r="E39" s="27">
        <f>'Pipe Sizing'!$H$12*D39</f>
        <v>77.790414297319259</v>
      </c>
      <c r="F39" s="26">
        <f>E39/'Pipe Sizing'!$R$12</f>
        <v>7.7736980754058327E-2</v>
      </c>
      <c r="G39" s="29">
        <v>0.66666666666666663</v>
      </c>
      <c r="H39" s="29">
        <f t="shared" si="1"/>
        <v>0.66990570753141909</v>
      </c>
      <c r="I39" s="33">
        <f t="shared" si="2"/>
        <v>18.959585702680741</v>
      </c>
      <c r="J39" s="40">
        <f t="shared" si="14"/>
        <v>-121.5099512591389</v>
      </c>
      <c r="K39" s="27">
        <f t="shared" si="3"/>
        <v>-191.779312668503</v>
      </c>
      <c r="L39" s="39">
        <f t="shared" si="4"/>
        <v>143.95958570268073</v>
      </c>
      <c r="M39" s="40">
        <f t="shared" si="15"/>
        <v>0</v>
      </c>
      <c r="N39" s="27">
        <f t="shared" si="5"/>
        <v>-60.552238815106826</v>
      </c>
      <c r="O39" s="39">
        <f t="shared" si="6"/>
        <v>243.95958570268073</v>
      </c>
      <c r="P39" s="40">
        <f t="shared" si="16"/>
        <v>0</v>
      </c>
      <c r="Q39" s="12">
        <f t="shared" si="7"/>
        <v>-52.778540739700993</v>
      </c>
      <c r="R39" s="39">
        <f t="shared" si="8"/>
        <v>393.95958570268073</v>
      </c>
      <c r="S39" s="40">
        <f t="shared" si="17"/>
        <v>0</v>
      </c>
      <c r="T39" s="27">
        <f t="shared" si="9"/>
        <v>-41.117993626592245</v>
      </c>
      <c r="U39" s="39">
        <f t="shared" si="10"/>
        <v>493.95958570268073</v>
      </c>
      <c r="V39" s="40">
        <f t="shared" si="18"/>
        <v>0</v>
      </c>
      <c r="W39" s="27">
        <f t="shared" si="11"/>
        <v>-33.344295551186413</v>
      </c>
      <c r="X39" s="39">
        <f t="shared" si="12"/>
        <v>593.95958570268078</v>
      </c>
      <c r="Y39" s="40">
        <f t="shared" si="19"/>
        <v>0</v>
      </c>
      <c r="Z39" s="27">
        <f t="shared" si="13"/>
        <v>-25.570597475780581</v>
      </c>
      <c r="AA39" s="10"/>
    </row>
    <row r="40" spans="1:27" ht="17.399999999999999" customHeight="1">
      <c r="A40" s="10"/>
      <c r="B40" s="23">
        <v>18</v>
      </c>
      <c r="C40" s="24">
        <v>6.5</v>
      </c>
      <c r="D40" s="26">
        <f t="shared" si="0"/>
        <v>5.2802599512591385E-2</v>
      </c>
      <c r="E40" s="27">
        <f>'Pipe Sizing'!$H$12*D40</f>
        <v>112.36393176279446</v>
      </c>
      <c r="F40" s="26">
        <f>E40/'Pipe Sizing'!$R$12</f>
        <v>0.11228674997808423</v>
      </c>
      <c r="G40" s="29">
        <v>0.70833333333333337</v>
      </c>
      <c r="H40" s="29">
        <f t="shared" si="1"/>
        <v>0.71301194791575351</v>
      </c>
      <c r="I40" s="33">
        <f t="shared" si="2"/>
        <v>-15.613931762794465</v>
      </c>
      <c r="J40" s="40">
        <f t="shared" si="14"/>
        <v>-102.55036555645816</v>
      </c>
      <c r="K40" s="27">
        <f t="shared" si="3"/>
        <v>-204.05055425887298</v>
      </c>
      <c r="L40" s="39">
        <f t="shared" si="4"/>
        <v>109.38606823720554</v>
      </c>
      <c r="M40" s="40">
        <f t="shared" si="15"/>
        <v>0</v>
      </c>
      <c r="N40" s="27">
        <f t="shared" si="5"/>
        <v>-87.464344955154289</v>
      </c>
      <c r="O40" s="39">
        <f t="shared" si="6"/>
        <v>209.38606823720554</v>
      </c>
      <c r="P40" s="40">
        <f t="shared" si="16"/>
        <v>0</v>
      </c>
      <c r="Q40" s="12">
        <f t="shared" si="7"/>
        <v>-76.235669957345863</v>
      </c>
      <c r="R40" s="39">
        <f t="shared" si="8"/>
        <v>359.38606823720556</v>
      </c>
      <c r="S40" s="40">
        <f t="shared" si="17"/>
        <v>0</v>
      </c>
      <c r="T40" s="27">
        <f t="shared" si="9"/>
        <v>-59.392657460633231</v>
      </c>
      <c r="U40" s="39">
        <f t="shared" si="10"/>
        <v>459.38606823720556</v>
      </c>
      <c r="V40" s="40">
        <f t="shared" si="18"/>
        <v>0</v>
      </c>
      <c r="W40" s="27">
        <f t="shared" si="11"/>
        <v>-48.163982462824805</v>
      </c>
      <c r="X40" s="39">
        <f t="shared" si="12"/>
        <v>559.38606823720556</v>
      </c>
      <c r="Y40" s="40">
        <f t="shared" si="19"/>
        <v>0</v>
      </c>
      <c r="Z40" s="27">
        <f t="shared" si="13"/>
        <v>-36.935307465016379</v>
      </c>
      <c r="AA40" s="10"/>
    </row>
    <row r="41" spans="1:27" ht="12.75" customHeight="1">
      <c r="A41" s="10"/>
      <c r="B41" s="23">
        <v>19</v>
      </c>
      <c r="C41" s="24">
        <v>9.5</v>
      </c>
      <c r="D41" s="26">
        <f t="shared" si="0"/>
        <v>7.7173030056864336E-2</v>
      </c>
      <c r="E41" s="27">
        <f>'Pipe Sizing'!$H$12*D41</f>
        <v>164.22420796100729</v>
      </c>
      <c r="F41" s="26">
        <f>E41/'Pipe Sizing'!$R$12</f>
        <v>0.16411140381412309</v>
      </c>
      <c r="G41" s="29">
        <v>0.75</v>
      </c>
      <c r="H41" s="29">
        <f t="shared" si="1"/>
        <v>0.75683797515892182</v>
      </c>
      <c r="I41" s="33">
        <f t="shared" si="2"/>
        <v>-67.474207961007295</v>
      </c>
      <c r="J41" s="40">
        <f t="shared" si="14"/>
        <v>-118.16429731925263</v>
      </c>
      <c r="K41" s="27">
        <f t="shared" si="3"/>
        <v>-266.51072696124351</v>
      </c>
      <c r="L41" s="39">
        <f t="shared" si="4"/>
        <v>57.525792038992705</v>
      </c>
      <c r="M41" s="40">
        <f t="shared" si="15"/>
        <v>0</v>
      </c>
      <c r="N41" s="27">
        <f t="shared" si="5"/>
        <v>-127.8325041652255</v>
      </c>
      <c r="O41" s="39">
        <f t="shared" si="6"/>
        <v>157.52579203899271</v>
      </c>
      <c r="P41" s="40">
        <f t="shared" si="16"/>
        <v>0</v>
      </c>
      <c r="Q41" s="12">
        <f t="shared" si="7"/>
        <v>-111.42136378381319</v>
      </c>
      <c r="R41" s="39">
        <f t="shared" si="8"/>
        <v>307.52579203899268</v>
      </c>
      <c r="S41" s="40">
        <f t="shared" si="17"/>
        <v>0</v>
      </c>
      <c r="T41" s="27">
        <f t="shared" si="9"/>
        <v>-86.804653211694728</v>
      </c>
      <c r="U41" s="39">
        <f t="shared" si="10"/>
        <v>407.52579203899268</v>
      </c>
      <c r="V41" s="40">
        <f t="shared" si="18"/>
        <v>0</v>
      </c>
      <c r="W41" s="27">
        <f t="shared" si="11"/>
        <v>-70.393512830282418</v>
      </c>
      <c r="X41" s="39">
        <f t="shared" si="12"/>
        <v>507.52579203899268</v>
      </c>
      <c r="Y41" s="40">
        <f t="shared" si="19"/>
        <v>0</v>
      </c>
      <c r="Z41" s="27">
        <f t="shared" si="13"/>
        <v>-53.982372448870109</v>
      </c>
      <c r="AA41" s="10"/>
    </row>
    <row r="42" spans="1:27" ht="19.8" customHeight="1">
      <c r="A42" s="10"/>
      <c r="B42" s="23">
        <v>20</v>
      </c>
      <c r="C42" s="24">
        <v>9</v>
      </c>
      <c r="D42" s="26">
        <f t="shared" si="0"/>
        <v>7.3111291632818848E-2</v>
      </c>
      <c r="E42" s="27">
        <f>'Pipe Sizing'!$H$12*D42</f>
        <v>155.58082859463852</v>
      </c>
      <c r="F42" s="26">
        <f>E42/'Pipe Sizing'!$R$12</f>
        <v>0.15547396150811665</v>
      </c>
      <c r="G42" s="29">
        <v>0.79166666666666663</v>
      </c>
      <c r="H42" s="29">
        <f t="shared" si="1"/>
        <v>0.79814474839617144</v>
      </c>
      <c r="I42" s="33">
        <f t="shared" si="2"/>
        <v>-58.830828594638518</v>
      </c>
      <c r="J42" s="40">
        <f t="shared" si="14"/>
        <v>-185.63850528025992</v>
      </c>
      <c r="K42" s="27">
        <f t="shared" si="3"/>
        <v>-326.17722809898817</v>
      </c>
      <c r="L42" s="39">
        <f t="shared" si="4"/>
        <v>66.169171405361482</v>
      </c>
      <c r="M42" s="40">
        <f t="shared" si="15"/>
        <v>0</v>
      </c>
      <c r="N42" s="27">
        <f t="shared" si="5"/>
        <v>-121.10447763021365</v>
      </c>
      <c r="O42" s="39">
        <f t="shared" si="6"/>
        <v>166.16917140536148</v>
      </c>
      <c r="P42" s="40">
        <f t="shared" si="16"/>
        <v>0</v>
      </c>
      <c r="Q42" s="12">
        <f t="shared" si="7"/>
        <v>-105.55708147940199</v>
      </c>
      <c r="R42" s="39">
        <f t="shared" si="8"/>
        <v>316.16917140536145</v>
      </c>
      <c r="S42" s="40">
        <f t="shared" si="17"/>
        <v>0</v>
      </c>
      <c r="T42" s="27">
        <f t="shared" si="9"/>
        <v>-82.23598725318449</v>
      </c>
      <c r="U42" s="39">
        <f t="shared" si="10"/>
        <v>416.16917140536145</v>
      </c>
      <c r="V42" s="40">
        <f t="shared" si="18"/>
        <v>0</v>
      </c>
      <c r="W42" s="27">
        <f t="shared" si="11"/>
        <v>-66.688591102372826</v>
      </c>
      <c r="X42" s="39">
        <f t="shared" si="12"/>
        <v>516.16917140536145</v>
      </c>
      <c r="Y42" s="40">
        <f t="shared" si="19"/>
        <v>0</v>
      </c>
      <c r="Z42" s="27">
        <f t="shared" si="13"/>
        <v>-51.141194951561161</v>
      </c>
      <c r="AA42" s="10"/>
    </row>
    <row r="43" spans="1:27" ht="12.75" customHeight="1">
      <c r="A43" s="10"/>
      <c r="B43" s="23">
        <v>21</v>
      </c>
      <c r="C43" s="24">
        <v>7.5</v>
      </c>
      <c r="D43" s="26">
        <f t="shared" si="0"/>
        <v>6.0926076360682369E-2</v>
      </c>
      <c r="E43" s="27">
        <f>'Pipe Sizing'!$H$12*D43</f>
        <v>129.65069049553207</v>
      </c>
      <c r="F43" s="26">
        <f>E43/'Pipe Sizing'!$R$12</f>
        <v>0.12956163459009717</v>
      </c>
      <c r="G43" s="29">
        <v>0.83333333333333337</v>
      </c>
      <c r="H43" s="29">
        <f t="shared" si="1"/>
        <v>0.8387317347745874</v>
      </c>
      <c r="I43" s="33">
        <f t="shared" si="2"/>
        <v>-32.900690495532075</v>
      </c>
      <c r="J43" s="40">
        <f t="shared" si="14"/>
        <v>-244.46933387489844</v>
      </c>
      <c r="K43" s="27">
        <f t="shared" si="3"/>
        <v>-361.58493622383861</v>
      </c>
      <c r="L43" s="39">
        <f t="shared" si="4"/>
        <v>92.099309504467925</v>
      </c>
      <c r="M43" s="40">
        <f t="shared" si="15"/>
        <v>0</v>
      </c>
      <c r="N43" s="27">
        <f t="shared" si="5"/>
        <v>-100.92039802517803</v>
      </c>
      <c r="O43" s="39">
        <f t="shared" si="6"/>
        <v>192.09930950446793</v>
      </c>
      <c r="P43" s="40">
        <f t="shared" si="16"/>
        <v>0</v>
      </c>
      <c r="Q43" s="12">
        <f t="shared" si="7"/>
        <v>-87.964234566168301</v>
      </c>
      <c r="R43" s="39">
        <f t="shared" si="8"/>
        <v>342.0993095044679</v>
      </c>
      <c r="S43" s="40">
        <f t="shared" si="17"/>
        <v>0</v>
      </c>
      <c r="T43" s="27">
        <f t="shared" si="9"/>
        <v>-68.529989377653735</v>
      </c>
      <c r="U43" s="39">
        <f t="shared" si="10"/>
        <v>442.0993095044679</v>
      </c>
      <c r="V43" s="40">
        <f t="shared" si="18"/>
        <v>0</v>
      </c>
      <c r="W43" s="27">
        <f t="shared" si="11"/>
        <v>-55.573825918644019</v>
      </c>
      <c r="X43" s="39">
        <f t="shared" si="12"/>
        <v>542.0993095044679</v>
      </c>
      <c r="Y43" s="40">
        <f t="shared" si="19"/>
        <v>0</v>
      </c>
      <c r="Z43" s="27">
        <f t="shared" si="13"/>
        <v>-42.617662459634303</v>
      </c>
      <c r="AA43" s="10"/>
    </row>
    <row r="44" spans="1:27" ht="12.75" customHeight="1">
      <c r="A44" s="10"/>
      <c r="B44" s="23">
        <v>22</v>
      </c>
      <c r="C44" s="24">
        <v>6</v>
      </c>
      <c r="D44" s="26">
        <f t="shared" si="0"/>
        <v>4.8740861088545896E-2</v>
      </c>
      <c r="E44" s="27">
        <f>'Pipe Sizing'!$H$12*D44</f>
        <v>103.72055239642567</v>
      </c>
      <c r="F44" s="26">
        <f>E44/'Pipe Sizing'!$R$12</f>
        <v>0.10364930767207776</v>
      </c>
      <c r="G44" s="29">
        <v>0.875</v>
      </c>
      <c r="H44" s="29">
        <f t="shared" si="1"/>
        <v>0.87931872115300325</v>
      </c>
      <c r="I44" s="33">
        <f t="shared" si="2"/>
        <v>-6.9705523964256741</v>
      </c>
      <c r="J44" s="40">
        <f t="shared" si="14"/>
        <v>-277.37002437043054</v>
      </c>
      <c r="K44" s="27">
        <f t="shared" si="3"/>
        <v>-371.06250624958267</v>
      </c>
      <c r="L44" s="39">
        <f t="shared" si="4"/>
        <v>118.02944760357433</v>
      </c>
      <c r="M44" s="40">
        <f t="shared" si="15"/>
        <v>0</v>
      </c>
      <c r="N44" s="27">
        <f t="shared" si="5"/>
        <v>-80.736318420142425</v>
      </c>
      <c r="O44" s="39">
        <f t="shared" si="6"/>
        <v>218.02944760357434</v>
      </c>
      <c r="P44" s="40">
        <f t="shared" si="16"/>
        <v>0</v>
      </c>
      <c r="Q44" s="12">
        <f t="shared" si="7"/>
        <v>-70.371387652934658</v>
      </c>
      <c r="R44" s="39">
        <f t="shared" si="8"/>
        <v>368.02944760357434</v>
      </c>
      <c r="S44" s="40">
        <f t="shared" si="17"/>
        <v>0</v>
      </c>
      <c r="T44" s="27">
        <f t="shared" si="9"/>
        <v>-54.823991502122986</v>
      </c>
      <c r="U44" s="39">
        <f t="shared" si="10"/>
        <v>468.02944760357434</v>
      </c>
      <c r="V44" s="40">
        <f t="shared" si="18"/>
        <v>0</v>
      </c>
      <c r="W44" s="27">
        <f t="shared" si="11"/>
        <v>-44.459060734915212</v>
      </c>
      <c r="X44" s="39">
        <f t="shared" si="12"/>
        <v>568.02944760357434</v>
      </c>
      <c r="Y44" s="40">
        <f t="shared" si="19"/>
        <v>0</v>
      </c>
      <c r="Z44" s="27">
        <f t="shared" si="13"/>
        <v>-34.094129967707431</v>
      </c>
      <c r="AA44" s="10"/>
    </row>
    <row r="45" spans="1:27" ht="12.75" customHeight="1">
      <c r="A45" s="10"/>
      <c r="B45" s="23">
        <v>23</v>
      </c>
      <c r="C45" s="24">
        <v>4.5</v>
      </c>
      <c r="D45" s="26">
        <f t="shared" si="0"/>
        <v>3.6555645816409424E-2</v>
      </c>
      <c r="E45" s="27">
        <f>'Pipe Sizing'!$H$12*D45</f>
        <v>77.790414297319259</v>
      </c>
      <c r="F45" s="26">
        <f>E45/'Pipe Sizing'!$R$12</f>
        <v>7.7736980754058327E-2</v>
      </c>
      <c r="G45" s="29">
        <v>0.91666666666666663</v>
      </c>
      <c r="H45" s="29">
        <f t="shared" si="1"/>
        <v>0.91990570753141909</v>
      </c>
      <c r="I45" s="33">
        <f t="shared" si="2"/>
        <v>18.959585702680741</v>
      </c>
      <c r="J45" s="40">
        <f t="shared" si="14"/>
        <v>-284.3405767668562</v>
      </c>
      <c r="K45" s="27">
        <f t="shared" si="3"/>
        <v>-354.60993817622034</v>
      </c>
      <c r="L45" s="39">
        <f t="shared" si="4"/>
        <v>143.95958570268073</v>
      </c>
      <c r="M45" s="40">
        <f t="shared" si="15"/>
        <v>0</v>
      </c>
      <c r="N45" s="27">
        <f t="shared" si="5"/>
        <v>-60.552238815106826</v>
      </c>
      <c r="O45" s="39">
        <f t="shared" si="6"/>
        <v>243.95958570268073</v>
      </c>
      <c r="P45" s="40">
        <f t="shared" si="16"/>
        <v>0</v>
      </c>
      <c r="Q45" s="12">
        <f t="shared" si="7"/>
        <v>-52.778540739700993</v>
      </c>
      <c r="R45" s="39">
        <f t="shared" si="8"/>
        <v>393.95958570268073</v>
      </c>
      <c r="S45" s="40">
        <f t="shared" si="17"/>
        <v>0</v>
      </c>
      <c r="T45" s="27">
        <f t="shared" si="9"/>
        <v>-41.117993626592245</v>
      </c>
      <c r="U45" s="39">
        <f t="shared" si="10"/>
        <v>493.95958570268073</v>
      </c>
      <c r="V45" s="40">
        <f t="shared" si="18"/>
        <v>0</v>
      </c>
      <c r="W45" s="27">
        <f t="shared" si="11"/>
        <v>-33.344295551186413</v>
      </c>
      <c r="X45" s="39">
        <f t="shared" si="12"/>
        <v>593.95958570268078</v>
      </c>
      <c r="Y45" s="40">
        <f t="shared" si="19"/>
        <v>0</v>
      </c>
      <c r="Z45" s="27">
        <f t="shared" si="13"/>
        <v>-25.570597475780581</v>
      </c>
      <c r="AA45" s="10"/>
    </row>
    <row r="46" spans="1:27" ht="20.25" customHeight="1">
      <c r="A46" s="10"/>
      <c r="B46" s="23">
        <v>24</v>
      </c>
      <c r="C46" s="24">
        <v>3</v>
      </c>
      <c r="D46" s="26">
        <f t="shared" si="0"/>
        <v>2.4370430544272948E-2</v>
      </c>
      <c r="E46" s="27">
        <f>'Pipe Sizing'!$H$12*D46</f>
        <v>51.860276198212837</v>
      </c>
      <c r="F46" s="26">
        <f>E46/'Pipe Sizing'!$R$12</f>
        <v>5.1824653836038882E-2</v>
      </c>
      <c r="G46" s="29">
        <v>0.95833333333333337</v>
      </c>
      <c r="H46" s="29">
        <f t="shared" si="1"/>
        <v>0.96049269390983494</v>
      </c>
      <c r="I46" s="33">
        <f t="shared" si="2"/>
        <v>44.889723801787163</v>
      </c>
      <c r="J46" s="40">
        <f t="shared" si="14"/>
        <v>-265.38099106417548</v>
      </c>
      <c r="K46" s="27">
        <f t="shared" si="3"/>
        <v>-312.22723200375157</v>
      </c>
      <c r="L46" s="39">
        <f t="shared" si="4"/>
        <v>169.88972380178717</v>
      </c>
      <c r="M46" s="40">
        <f t="shared" si="15"/>
        <v>0</v>
      </c>
      <c r="N46" s="27">
        <f t="shared" si="5"/>
        <v>-40.368159210071212</v>
      </c>
      <c r="O46" s="39">
        <f t="shared" si="6"/>
        <v>269.88972380178717</v>
      </c>
      <c r="P46" s="40">
        <f t="shared" si="16"/>
        <v>0</v>
      </c>
      <c r="Q46" s="12">
        <f t="shared" si="7"/>
        <v>-35.185693826467329</v>
      </c>
      <c r="R46" s="39">
        <f t="shared" si="8"/>
        <v>419.88972380178717</v>
      </c>
      <c r="S46" s="40">
        <f t="shared" si="17"/>
        <v>0</v>
      </c>
      <c r="T46" s="27">
        <f t="shared" si="9"/>
        <v>-27.411995751061493</v>
      </c>
      <c r="U46" s="39">
        <f t="shared" si="10"/>
        <v>519.88972380178711</v>
      </c>
      <c r="V46" s="40">
        <f t="shared" si="18"/>
        <v>0</v>
      </c>
      <c r="W46" s="27">
        <f t="shared" si="11"/>
        <v>-22.229530367457606</v>
      </c>
      <c r="X46" s="39">
        <f t="shared" si="12"/>
        <v>619.88972380178711</v>
      </c>
      <c r="Y46" s="40">
        <f t="shared" si="19"/>
        <v>0</v>
      </c>
      <c r="Z46" s="27">
        <f t="shared" si="13"/>
        <v>-17.047064983853716</v>
      </c>
      <c r="AA46" s="10"/>
    </row>
    <row r="47" spans="1:27" ht="12.75" customHeight="1">
      <c r="A47" s="10"/>
      <c r="B47" s="23">
        <v>1</v>
      </c>
      <c r="C47" s="10"/>
      <c r="D47" s="10"/>
      <c r="E47" s="10"/>
      <c r="F47" s="10"/>
      <c r="G47" s="10"/>
      <c r="H47" s="10"/>
      <c r="I47" s="10"/>
      <c r="J47" s="40">
        <f t="shared" si="14"/>
        <v>-220.49126726238831</v>
      </c>
      <c r="K47" s="10"/>
      <c r="L47" s="13"/>
      <c r="M47" s="40">
        <f t="shared" si="15"/>
        <v>0</v>
      </c>
      <c r="N47" s="10"/>
      <c r="O47" s="13"/>
      <c r="P47" s="40">
        <f t="shared" si="16"/>
        <v>0</v>
      </c>
      <c r="Q47" s="10"/>
      <c r="R47" s="13"/>
      <c r="S47" s="40">
        <f t="shared" si="17"/>
        <v>0</v>
      </c>
      <c r="T47" s="10"/>
      <c r="U47" s="13"/>
      <c r="V47" s="40">
        <f t="shared" si="18"/>
        <v>0</v>
      </c>
      <c r="W47" s="10"/>
      <c r="X47" s="13"/>
      <c r="Y47" s="40">
        <f t="shared" si="19"/>
        <v>0</v>
      </c>
      <c r="Z47" s="10"/>
      <c r="AA47" s="10"/>
    </row>
    <row r="48" spans="1:27" ht="12.75" customHeight="1">
      <c r="A48" s="10"/>
      <c r="B48" s="23">
        <v>2</v>
      </c>
      <c r="C48" s="10"/>
      <c r="D48" s="10"/>
      <c r="E48" s="10"/>
      <c r="F48" s="10"/>
      <c r="G48" s="10"/>
      <c r="H48" s="10"/>
      <c r="I48" s="10"/>
      <c r="J48" s="40">
        <f t="shared" ref="J48:J54" si="20">MIN(0,J47+$K$59-$E23)</f>
        <v>-162.63647441104794</v>
      </c>
      <c r="K48" s="10"/>
      <c r="L48" s="13"/>
      <c r="M48" s="40">
        <f t="shared" ref="M48:M54" si="21">MIN(0,M47+N$59-$E23)</f>
        <v>0</v>
      </c>
      <c r="N48" s="10"/>
      <c r="O48" s="13"/>
      <c r="P48" s="40">
        <f t="shared" ref="P48:P54" si="22">MIN(0,P47+Q$59-$E23)</f>
        <v>0</v>
      </c>
      <c r="Q48" s="10"/>
      <c r="R48" s="13"/>
      <c r="S48" s="40">
        <f t="shared" ref="S48:S54" si="23">MIN(0,S47+T$59-$E23)</f>
        <v>0</v>
      </c>
      <c r="T48" s="10"/>
      <c r="U48" s="13"/>
      <c r="V48" s="40">
        <f t="shared" ref="V48:V54" si="24">MIN(0,V47+W$59-$E23)</f>
        <v>0</v>
      </c>
      <c r="W48" s="10"/>
      <c r="X48" s="13"/>
      <c r="Y48" s="40">
        <f t="shared" ref="Y48:Y54" si="25">MIN(0,Y47+Z$59-$E23)</f>
        <v>0</v>
      </c>
      <c r="Z48" s="10"/>
      <c r="AA48" s="10"/>
    </row>
    <row r="49" spans="1:27" ht="12.75" customHeight="1">
      <c r="A49" s="10"/>
      <c r="B49" s="23">
        <v>3</v>
      </c>
      <c r="C49" s="10"/>
      <c r="D49" s="10"/>
      <c r="E49" s="10"/>
      <c r="F49" s="10"/>
      <c r="G49" s="10"/>
      <c r="H49" s="10"/>
      <c r="I49" s="10"/>
      <c r="J49" s="40">
        <f t="shared" si="20"/>
        <v>-91.816612510154357</v>
      </c>
      <c r="K49" s="10"/>
      <c r="L49" s="13"/>
      <c r="M49" s="40">
        <f t="shared" si="21"/>
        <v>0</v>
      </c>
      <c r="N49" s="10"/>
      <c r="O49" s="13"/>
      <c r="P49" s="40">
        <f t="shared" si="22"/>
        <v>0</v>
      </c>
      <c r="Q49" s="10"/>
      <c r="R49" s="13"/>
      <c r="S49" s="40">
        <f t="shared" si="23"/>
        <v>0</v>
      </c>
      <c r="T49" s="10"/>
      <c r="U49" s="13"/>
      <c r="V49" s="40">
        <f t="shared" si="24"/>
        <v>0</v>
      </c>
      <c r="W49" s="10"/>
      <c r="X49" s="13"/>
      <c r="Y49" s="40">
        <f t="shared" si="25"/>
        <v>0</v>
      </c>
      <c r="Z49" s="10"/>
      <c r="AA49" s="10"/>
    </row>
    <row r="50" spans="1:27" ht="12.75" customHeight="1">
      <c r="A50" s="10"/>
      <c r="B50" s="23">
        <v>4</v>
      </c>
      <c r="C50" s="10"/>
      <c r="D50" s="10"/>
      <c r="E50" s="10"/>
      <c r="F50" s="10"/>
      <c r="G50" s="10"/>
      <c r="H50" s="10"/>
      <c r="I50" s="10"/>
      <c r="J50" s="40">
        <f t="shared" si="20"/>
        <v>-16.67506092607637</v>
      </c>
      <c r="K50" s="10"/>
      <c r="L50" s="13"/>
      <c r="M50" s="40">
        <f t="shared" si="21"/>
        <v>0</v>
      </c>
      <c r="N50" s="10"/>
      <c r="O50" s="13"/>
      <c r="P50" s="40">
        <f t="shared" si="22"/>
        <v>0</v>
      </c>
      <c r="Q50" s="10"/>
      <c r="R50" s="13"/>
      <c r="S50" s="40">
        <f t="shared" si="23"/>
        <v>0</v>
      </c>
      <c r="T50" s="10"/>
      <c r="U50" s="13"/>
      <c r="V50" s="40">
        <f t="shared" si="24"/>
        <v>0</v>
      </c>
      <c r="W50" s="10"/>
      <c r="X50" s="13"/>
      <c r="Y50" s="40">
        <f t="shared" si="25"/>
        <v>0</v>
      </c>
      <c r="Z50" s="10"/>
      <c r="AA50" s="10"/>
    </row>
    <row r="51" spans="1:27" ht="12.75" customHeight="1">
      <c r="A51" s="10"/>
      <c r="B51" s="23">
        <v>5</v>
      </c>
      <c r="C51" s="10"/>
      <c r="D51" s="10"/>
      <c r="E51" s="10"/>
      <c r="F51" s="10"/>
      <c r="G51" s="10"/>
      <c r="H51" s="10"/>
      <c r="I51" s="10"/>
      <c r="J51" s="40">
        <f t="shared" si="20"/>
        <v>0</v>
      </c>
      <c r="K51" s="10"/>
      <c r="L51" s="13"/>
      <c r="M51" s="40">
        <f t="shared" si="21"/>
        <v>0</v>
      </c>
      <c r="N51" s="10"/>
      <c r="O51" s="13"/>
      <c r="P51" s="40">
        <f t="shared" si="22"/>
        <v>0</v>
      </c>
      <c r="Q51" s="10"/>
      <c r="R51" s="13"/>
      <c r="S51" s="40">
        <f t="shared" si="23"/>
        <v>0</v>
      </c>
      <c r="T51" s="10"/>
      <c r="U51" s="13"/>
      <c r="V51" s="40">
        <f t="shared" si="24"/>
        <v>0</v>
      </c>
      <c r="W51" s="10"/>
      <c r="X51" s="13"/>
      <c r="Y51" s="40">
        <f t="shared" si="25"/>
        <v>0</v>
      </c>
      <c r="Z51" s="10"/>
      <c r="AA51" s="10"/>
    </row>
    <row r="52" spans="1:27" ht="12.75" customHeight="1">
      <c r="A52" s="10"/>
      <c r="B52" s="23">
        <v>6</v>
      </c>
      <c r="C52" s="10"/>
      <c r="D52" s="10"/>
      <c r="E52" s="10"/>
      <c r="F52" s="10"/>
      <c r="G52" s="10"/>
      <c r="H52" s="10"/>
      <c r="I52" s="10"/>
      <c r="J52" s="40">
        <f t="shared" si="20"/>
        <v>0</v>
      </c>
      <c r="K52" s="10"/>
      <c r="L52" s="13"/>
      <c r="M52" s="40">
        <f t="shared" si="21"/>
        <v>0</v>
      </c>
      <c r="N52" s="10"/>
      <c r="O52" s="13"/>
      <c r="P52" s="40">
        <f t="shared" si="22"/>
        <v>0</v>
      </c>
      <c r="Q52" s="10"/>
      <c r="R52" s="13"/>
      <c r="S52" s="40">
        <f t="shared" si="23"/>
        <v>0</v>
      </c>
      <c r="T52" s="10"/>
      <c r="U52" s="13"/>
      <c r="V52" s="40">
        <f t="shared" si="24"/>
        <v>0</v>
      </c>
      <c r="W52" s="10"/>
      <c r="X52" s="13"/>
      <c r="Y52" s="40">
        <f t="shared" si="25"/>
        <v>0</v>
      </c>
      <c r="Z52" s="10"/>
      <c r="AA52" s="10"/>
    </row>
    <row r="53" spans="1:27" ht="12.75" customHeight="1">
      <c r="A53" s="10"/>
      <c r="B53" s="23">
        <v>7</v>
      </c>
      <c r="C53" s="10"/>
      <c r="D53" s="10"/>
      <c r="E53" s="10"/>
      <c r="F53" s="10"/>
      <c r="G53" s="10"/>
      <c r="H53" s="10"/>
      <c r="I53" s="10"/>
      <c r="J53" s="40">
        <f t="shared" si="20"/>
        <v>0</v>
      </c>
      <c r="K53" s="10"/>
      <c r="L53" s="13"/>
      <c r="M53" s="40">
        <f t="shared" si="21"/>
        <v>0</v>
      </c>
      <c r="N53" s="10"/>
      <c r="O53" s="13"/>
      <c r="P53" s="40">
        <f t="shared" si="22"/>
        <v>0</v>
      </c>
      <c r="Q53" s="10"/>
      <c r="R53" s="13"/>
      <c r="S53" s="40">
        <f t="shared" si="23"/>
        <v>0</v>
      </c>
      <c r="T53" s="10"/>
      <c r="U53" s="13"/>
      <c r="V53" s="40">
        <f t="shared" si="24"/>
        <v>0</v>
      </c>
      <c r="W53" s="10"/>
      <c r="X53" s="13"/>
      <c r="Y53" s="40">
        <f t="shared" si="25"/>
        <v>0</v>
      </c>
      <c r="Z53" s="10"/>
      <c r="AA53" s="10"/>
    </row>
    <row r="54" spans="1:27" ht="12.75" customHeight="1">
      <c r="A54" s="10"/>
      <c r="B54" s="23">
        <v>8</v>
      </c>
      <c r="C54" s="10"/>
      <c r="D54" s="10"/>
      <c r="E54" s="10"/>
      <c r="F54" s="10"/>
      <c r="G54" s="10"/>
      <c r="H54" s="10"/>
      <c r="I54" s="10"/>
      <c r="J54" s="40">
        <f t="shared" si="20"/>
        <v>0</v>
      </c>
      <c r="K54" s="10"/>
      <c r="L54" s="13"/>
      <c r="M54" s="40">
        <f t="shared" si="21"/>
        <v>0</v>
      </c>
      <c r="N54" s="10"/>
      <c r="O54" s="13"/>
      <c r="P54" s="40">
        <f t="shared" si="22"/>
        <v>0</v>
      </c>
      <c r="Q54" s="10"/>
      <c r="R54" s="13"/>
      <c r="S54" s="40">
        <f t="shared" si="23"/>
        <v>0</v>
      </c>
      <c r="T54" s="10"/>
      <c r="U54" s="13"/>
      <c r="V54" s="40">
        <f t="shared" si="24"/>
        <v>0</v>
      </c>
      <c r="W54" s="10"/>
      <c r="X54" s="13"/>
      <c r="Y54" s="40">
        <f t="shared" si="25"/>
        <v>0</v>
      </c>
      <c r="Z54" s="10"/>
      <c r="AA54" s="10"/>
    </row>
    <row r="55" spans="1:27" ht="12.75" customHeight="1">
      <c r="A55" s="10"/>
      <c r="B55" s="23"/>
      <c r="C55" s="10"/>
      <c r="D55" s="10"/>
      <c r="E55" s="10"/>
      <c r="F55" s="10"/>
      <c r="G55" s="10"/>
      <c r="H55" s="10"/>
      <c r="I55" s="10"/>
      <c r="J55" s="40"/>
      <c r="K55" s="10"/>
      <c r="L55" s="13"/>
      <c r="M55" s="10"/>
      <c r="N55" s="10"/>
      <c r="O55" s="13"/>
      <c r="P55" s="10"/>
      <c r="Q55" s="10"/>
      <c r="R55" s="13"/>
      <c r="S55" s="10"/>
      <c r="T55" s="10"/>
      <c r="U55" s="13"/>
      <c r="V55" s="10"/>
      <c r="W55" s="10"/>
      <c r="X55" s="13"/>
      <c r="Y55" s="10"/>
      <c r="Z55" s="10"/>
      <c r="AA55" s="10"/>
    </row>
    <row r="56" spans="1:27" ht="12.75" customHeight="1">
      <c r="A56" s="10"/>
      <c r="B56" s="23"/>
      <c r="C56" s="10"/>
      <c r="D56" s="10"/>
      <c r="E56" s="10"/>
      <c r="F56" s="10"/>
      <c r="G56" s="10"/>
      <c r="H56" s="10"/>
      <c r="I56" s="10"/>
      <c r="J56" s="40"/>
      <c r="K56" s="10"/>
      <c r="L56" s="13"/>
      <c r="M56" s="10"/>
      <c r="N56" s="10"/>
      <c r="O56" s="13"/>
      <c r="P56" s="10"/>
      <c r="Q56" s="10"/>
      <c r="R56" s="13"/>
      <c r="S56" s="10"/>
      <c r="T56" s="10"/>
      <c r="U56" s="13"/>
      <c r="V56" s="10"/>
      <c r="W56" s="10"/>
      <c r="X56" s="13"/>
      <c r="Y56" s="10"/>
      <c r="Z56" s="10"/>
      <c r="AA56" s="10"/>
    </row>
    <row r="57" spans="1:27" ht="12.75" customHeight="1">
      <c r="A57" s="10"/>
      <c r="B57" s="23" t="s">
        <v>30</v>
      </c>
      <c r="C57" s="10">
        <f t="shared" ref="C57:E57" si="26">SUM(C23:C46)</f>
        <v>123.10000000000001</v>
      </c>
      <c r="D57" s="26">
        <f t="shared" si="26"/>
        <v>1</v>
      </c>
      <c r="E57" s="67">
        <f t="shared" si="26"/>
        <v>2128</v>
      </c>
      <c r="F57" s="10"/>
      <c r="G57" s="10"/>
      <c r="H57" s="10"/>
      <c r="I57" s="10"/>
      <c r="J57" s="10"/>
      <c r="K57" s="24">
        <v>1</v>
      </c>
      <c r="L57" s="13"/>
      <c r="M57" s="10"/>
      <c r="N57" s="24">
        <v>1.1000000000000001</v>
      </c>
      <c r="O57" s="13"/>
      <c r="P57" s="10"/>
      <c r="Q57" s="24">
        <f>N57+0.1</f>
        <v>1.2000000000000002</v>
      </c>
      <c r="R57" s="13"/>
      <c r="S57" s="10"/>
      <c r="T57" s="24">
        <f>Q57+0.1</f>
        <v>1.3000000000000003</v>
      </c>
      <c r="U57" s="13"/>
      <c r="V57" s="10"/>
      <c r="W57" s="24">
        <f>T57+0.1</f>
        <v>1.4000000000000004</v>
      </c>
      <c r="X57" s="13"/>
      <c r="Y57" s="10"/>
      <c r="Z57" s="24">
        <f>W57+0.1</f>
        <v>1.5000000000000004</v>
      </c>
      <c r="AA57" s="24"/>
    </row>
    <row r="58" spans="1:27" ht="12.75" customHeight="1">
      <c r="A58" s="10"/>
      <c r="B58" s="23" t="s">
        <v>124</v>
      </c>
      <c r="C58" s="10"/>
      <c r="D58" s="10"/>
      <c r="E58" s="67">
        <f>AVERAGE(E23:E46)</f>
        <v>88.666666666666671</v>
      </c>
      <c r="F58" s="10"/>
      <c r="G58" s="10"/>
      <c r="H58" s="10"/>
      <c r="I58" s="10"/>
      <c r="J58" s="12"/>
      <c r="K58" s="70">
        <f>CEILING(E60,25)</f>
        <v>1125</v>
      </c>
      <c r="L58" s="71" t="s">
        <v>69</v>
      </c>
      <c r="M58" s="10"/>
      <c r="N58" s="70">
        <f>CEILING(N57*E60,25)</f>
        <v>1250</v>
      </c>
      <c r="O58" s="71"/>
      <c r="P58" s="10"/>
      <c r="Q58" s="70">
        <f>CEILING(Q57*$E60,50)</f>
        <v>1350</v>
      </c>
      <c r="R58" s="71"/>
      <c r="S58" s="10"/>
      <c r="T58" s="70">
        <f>CEILING(T57*$E60,50)</f>
        <v>1500</v>
      </c>
      <c r="U58" s="71"/>
      <c r="V58" s="10"/>
      <c r="W58" s="70">
        <f>CEILING(W57*$E60,50)</f>
        <v>1600</v>
      </c>
      <c r="X58" s="71"/>
      <c r="Y58" s="10"/>
      <c r="Z58" s="70">
        <f>CEILING(Z57*$E60,50)</f>
        <v>1700</v>
      </c>
      <c r="AA58" s="74"/>
    </row>
    <row r="59" spans="1:27" ht="12.75" customHeight="1">
      <c r="A59" s="10"/>
      <c r="B59" s="24" t="s">
        <v>132</v>
      </c>
      <c r="C59" s="10"/>
      <c r="D59" s="10"/>
      <c r="E59" s="75">
        <f>'Pipe Sizing'!$X$12</f>
        <v>1028.25</v>
      </c>
      <c r="F59" s="10"/>
      <c r="G59" s="10"/>
      <c r="H59" s="10"/>
      <c r="I59" s="10"/>
      <c r="J59" s="12"/>
      <c r="K59" s="75">
        <f>K58-E59</f>
        <v>96.75</v>
      </c>
      <c r="L59" s="71" t="s">
        <v>69</v>
      </c>
      <c r="M59" s="10"/>
      <c r="N59" s="75">
        <f>N58-E59</f>
        <v>221.75</v>
      </c>
      <c r="O59" s="71"/>
      <c r="P59" s="10"/>
      <c r="Q59" s="75">
        <f>Q58-$E$59</f>
        <v>321.75</v>
      </c>
      <c r="R59" s="71"/>
      <c r="S59" s="10"/>
      <c r="T59" s="75">
        <f>T58-$E$59</f>
        <v>471.75</v>
      </c>
      <c r="U59" s="71"/>
      <c r="V59" s="10"/>
      <c r="W59" s="75">
        <f>W58-$E$59</f>
        <v>571.75</v>
      </c>
      <c r="X59" s="71"/>
      <c r="Y59" s="10"/>
      <c r="Z59" s="75">
        <f>Z58-$E$59</f>
        <v>671.75</v>
      </c>
      <c r="AA59" s="78"/>
    </row>
    <row r="60" spans="1:27" ht="12.75" customHeight="1">
      <c r="A60" s="10"/>
      <c r="B60" s="79" t="s">
        <v>139</v>
      </c>
      <c r="C60" s="10"/>
      <c r="D60" s="10"/>
      <c r="E60" s="81">
        <f>E58+E59</f>
        <v>1116.9166666666667</v>
      </c>
      <c r="F60" s="10"/>
      <c r="G60" s="10"/>
      <c r="H60" s="10"/>
      <c r="I60" s="10"/>
      <c r="J60" s="12"/>
      <c r="K60" s="10"/>
      <c r="L60" s="13"/>
      <c r="M60" s="10"/>
      <c r="N60" s="10"/>
      <c r="O60" s="13"/>
      <c r="P60" s="10"/>
      <c r="Q60" s="10"/>
      <c r="R60" s="13"/>
      <c r="S60" s="10"/>
      <c r="T60" s="10"/>
      <c r="U60" s="13"/>
      <c r="V60" s="10"/>
      <c r="W60" s="10"/>
      <c r="X60" s="13"/>
      <c r="Y60" s="10"/>
      <c r="Z60" s="10"/>
      <c r="AA60" s="10"/>
    </row>
    <row r="61" spans="1:27" ht="12.75" customHeight="1">
      <c r="A61" s="10"/>
      <c r="B61" s="11"/>
      <c r="C61" s="10"/>
      <c r="D61" s="10"/>
      <c r="E61" s="78"/>
      <c r="F61" s="82"/>
      <c r="G61" s="10"/>
      <c r="H61" s="10"/>
      <c r="I61" s="10"/>
      <c r="J61" s="12"/>
      <c r="K61" s="83">
        <f>MIN(0,MIN(K23:K55))</f>
        <v>-371.06250624958267</v>
      </c>
      <c r="L61" s="71" t="s">
        <v>94</v>
      </c>
      <c r="M61" s="10"/>
      <c r="N61" s="83">
        <f>MIN(0,MIN(N23:N55))</f>
        <v>-143.97976784925396</v>
      </c>
      <c r="O61" s="71"/>
      <c r="P61" s="10"/>
      <c r="Q61" s="83">
        <f>MIN(0,MIN(Q23:Q55))</f>
        <v>-125.4956413144001</v>
      </c>
      <c r="R61" s="71"/>
      <c r="S61" s="10"/>
      <c r="T61" s="83">
        <f>MIN(0,MIN(T23:T55))</f>
        <v>-97.769451512119318</v>
      </c>
      <c r="U61" s="71"/>
      <c r="V61" s="10"/>
      <c r="W61" s="83">
        <f>MIN(0,MIN(W23:W55))</f>
        <v>-79.285324977265446</v>
      </c>
      <c r="X61" s="71"/>
      <c r="Y61" s="10"/>
      <c r="Z61" s="83">
        <f>MIN(0,MIN(Z23:Z55))</f>
        <v>-60.801198442411589</v>
      </c>
      <c r="AA61" s="83"/>
    </row>
    <row r="62" spans="1:27" ht="12.75" customHeight="1">
      <c r="A62" s="10"/>
      <c r="B62" s="79" t="s">
        <v>145</v>
      </c>
      <c r="C62" s="10"/>
      <c r="D62" s="10"/>
      <c r="E62" s="10"/>
      <c r="F62" s="10"/>
      <c r="G62" s="10"/>
      <c r="H62" s="10"/>
      <c r="I62" s="10"/>
      <c r="J62" s="12"/>
      <c r="K62" s="86">
        <f>-K61*3600000/(4200*('Pipe Sizing'!$D$51-'Pipe Sizing'!$D$54))</f>
        <v>5300.8929464226103</v>
      </c>
      <c r="L62" s="71" t="s">
        <v>86</v>
      </c>
      <c r="M62" s="10"/>
      <c r="N62" s="86">
        <f>-N61*3600000/(4200*('Pipe Sizing'!$D$51-'Pipe Sizing'!$D$54))</f>
        <v>2056.8538264179138</v>
      </c>
      <c r="O62" s="71"/>
      <c r="P62" s="10"/>
      <c r="Q62" s="86">
        <f>-Q61*3600000/(4200*('Pipe Sizing'!$D$51-'Pipe Sizing'!$D$54))</f>
        <v>1792.7948759200015</v>
      </c>
      <c r="R62" s="71"/>
      <c r="S62" s="10"/>
      <c r="T62" s="86">
        <f>-T61*3600000/(4200*('Pipe Sizing'!$D$51-'Pipe Sizing'!$D$54))</f>
        <v>1396.7064501731331</v>
      </c>
      <c r="U62" s="71"/>
      <c r="V62" s="10"/>
      <c r="W62" s="86">
        <f>-W61*3600000/(4200*('Pipe Sizing'!$D$51-'Pipe Sizing'!$D$54))</f>
        <v>1132.6474996752206</v>
      </c>
      <c r="X62" s="71"/>
      <c r="Y62" s="10"/>
      <c r="Z62" s="86">
        <f>-Z61*3600000/(4200*('Pipe Sizing'!$D$51-'Pipe Sizing'!$D$54))</f>
        <v>868.58854917730844</v>
      </c>
      <c r="AA62" s="86"/>
    </row>
    <row r="63" spans="1:27" ht="12.75" customHeight="1">
      <c r="A63" s="10"/>
      <c r="B63" s="23" t="s">
        <v>152</v>
      </c>
      <c r="C63" s="10"/>
      <c r="D63" s="10"/>
      <c r="E63" s="10"/>
      <c r="F63" s="10"/>
      <c r="G63" s="10"/>
      <c r="H63" s="10"/>
      <c r="I63" s="10"/>
      <c r="J63" s="12"/>
      <c r="K63" s="10"/>
      <c r="L63" s="13"/>
      <c r="M63" s="10"/>
      <c r="N63" s="10"/>
      <c r="O63" s="13"/>
      <c r="P63" s="10"/>
      <c r="Q63" s="10"/>
      <c r="R63" s="13"/>
      <c r="S63" s="10"/>
      <c r="T63" s="10"/>
      <c r="U63" s="13"/>
      <c r="V63" s="10"/>
      <c r="W63" s="10"/>
      <c r="X63" s="13"/>
      <c r="Y63" s="10"/>
      <c r="Z63" s="10"/>
      <c r="AA63" s="10"/>
    </row>
    <row r="64" spans="1:27" ht="15" customHeight="1">
      <c r="B64" s="11"/>
      <c r="C64" s="10"/>
      <c r="D64" s="10"/>
      <c r="E64" s="10"/>
      <c r="F64" s="10"/>
      <c r="G64" s="10"/>
      <c r="H64" s="10"/>
      <c r="I64" s="10"/>
      <c r="J64" s="12"/>
      <c r="K64" s="10"/>
      <c r="L64" s="13"/>
      <c r="M64" s="10"/>
      <c r="N64" s="10"/>
      <c r="O64" s="13"/>
      <c r="P64" s="10"/>
      <c r="Q64" s="10"/>
      <c r="R64" s="13"/>
      <c r="S64" s="10"/>
      <c r="T64" s="10"/>
      <c r="U64" s="13"/>
      <c r="V64" s="10"/>
      <c r="W64" s="10"/>
      <c r="X64" s="13"/>
      <c r="Y64" s="10"/>
      <c r="Z64" s="10"/>
      <c r="AA64" s="10"/>
    </row>
    <row r="65" spans="2:27" ht="15" customHeight="1">
      <c r="B65" s="23" t="s">
        <v>153</v>
      </c>
      <c r="C65" s="10"/>
      <c r="D65" s="10"/>
      <c r="E65" s="10"/>
      <c r="F65" s="10"/>
      <c r="G65" s="10"/>
      <c r="H65" s="10"/>
      <c r="I65" s="12"/>
      <c r="J65" s="12"/>
    </row>
    <row r="66" spans="2:27" ht="15" customHeight="1">
      <c r="B66" s="88" t="s">
        <v>154</v>
      </c>
      <c r="C66" s="10"/>
      <c r="D66" s="10"/>
      <c r="E66" s="10"/>
      <c r="F66" s="10"/>
      <c r="G66" s="10"/>
      <c r="H66" s="10"/>
      <c r="I66" s="10"/>
      <c r="J66" s="12"/>
    </row>
    <row r="67" spans="2:27" ht="15" customHeight="1">
      <c r="B67" s="23"/>
      <c r="C67" s="10"/>
      <c r="D67" s="10"/>
      <c r="E67" s="10"/>
      <c r="F67" s="10"/>
      <c r="G67" s="10"/>
      <c r="H67" s="10"/>
      <c r="I67" s="10"/>
      <c r="J67" s="12"/>
    </row>
    <row r="68" spans="2:27" ht="15" customHeight="1">
      <c r="B68" s="11"/>
      <c r="C68" s="10"/>
      <c r="D68" s="10"/>
      <c r="E68" s="10"/>
      <c r="F68" s="10"/>
      <c r="G68" s="10"/>
      <c r="H68" s="10"/>
      <c r="I68" s="10"/>
      <c r="J68" s="12"/>
    </row>
    <row r="69" spans="2:27" ht="15" customHeight="1">
      <c r="B69" s="11"/>
      <c r="C69" s="10"/>
      <c r="D69" s="10"/>
      <c r="E69" s="10"/>
      <c r="F69" s="10"/>
      <c r="G69" s="10"/>
      <c r="H69" s="10"/>
      <c r="I69" s="10"/>
      <c r="J69" s="12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2:27" ht="15" customHeight="1">
      <c r="B70" s="11"/>
      <c r="C70" s="10"/>
      <c r="D70" s="10"/>
      <c r="E70" s="10"/>
      <c r="F70" s="10"/>
      <c r="G70" s="10"/>
      <c r="H70" s="10"/>
      <c r="I70" s="10"/>
      <c r="J70" s="12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2:27" ht="15" customHeight="1">
      <c r="B71" s="11"/>
      <c r="C71" s="24" t="s">
        <v>155</v>
      </c>
      <c r="D71" s="24" t="s">
        <v>156</v>
      </c>
      <c r="E71" s="10"/>
      <c r="F71" s="10"/>
      <c r="G71" s="10"/>
      <c r="H71" s="10"/>
      <c r="I71" s="10"/>
      <c r="J71" s="12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2:27" ht="15" customHeight="1">
      <c r="B72" s="11"/>
      <c r="C72" s="10">
        <f>K58</f>
        <v>1125</v>
      </c>
      <c r="D72" s="89">
        <f>K62</f>
        <v>5300.8929464226103</v>
      </c>
      <c r="E72" s="10"/>
      <c r="F72" s="10"/>
      <c r="G72" s="10"/>
      <c r="H72" s="10"/>
      <c r="I72" s="10"/>
      <c r="J72" s="12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2:27" ht="15" customHeight="1">
      <c r="B73" s="11"/>
      <c r="C73" s="10">
        <f>N58</f>
        <v>1250</v>
      </c>
      <c r="D73" s="89">
        <f>N62</f>
        <v>2056.8538264179138</v>
      </c>
      <c r="E73" s="10"/>
      <c r="F73" s="10"/>
      <c r="G73" s="10"/>
      <c r="H73" s="10"/>
      <c r="I73" s="10"/>
      <c r="J73" s="12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2:27" ht="15" customHeight="1">
      <c r="B74" s="11"/>
      <c r="C74" s="10">
        <f>Q58</f>
        <v>1350</v>
      </c>
      <c r="D74" s="89">
        <f>Q62</f>
        <v>1792.7948759200015</v>
      </c>
      <c r="E74" s="10"/>
      <c r="F74" s="10"/>
      <c r="G74" s="10"/>
      <c r="H74" s="10"/>
      <c r="I74" s="10"/>
      <c r="J74" s="12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2:27" ht="15" customHeight="1">
      <c r="B75" s="11"/>
      <c r="C75" s="10">
        <f>T58</f>
        <v>1500</v>
      </c>
      <c r="D75" s="89">
        <f>T62</f>
        <v>1396.7064501731331</v>
      </c>
      <c r="E75" s="10"/>
      <c r="F75" s="10"/>
      <c r="G75" s="10"/>
      <c r="H75" s="10"/>
      <c r="I75" s="10"/>
      <c r="J75" s="12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2:27" ht="15" customHeight="1">
      <c r="B76" s="11"/>
      <c r="C76" s="10">
        <f>W58</f>
        <v>1600</v>
      </c>
      <c r="D76" s="89">
        <f>W62</f>
        <v>1132.6474996752206</v>
      </c>
      <c r="E76" s="10"/>
      <c r="F76" s="10"/>
      <c r="G76" s="10"/>
      <c r="H76" s="10"/>
      <c r="I76" s="10"/>
      <c r="J76" s="12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2:27" ht="15" customHeight="1">
      <c r="B77" s="11"/>
      <c r="C77" s="10">
        <f>Z58</f>
        <v>1700</v>
      </c>
      <c r="D77" s="89">
        <f>Z62</f>
        <v>868.58854917730844</v>
      </c>
      <c r="E77" s="10"/>
      <c r="F77" s="10"/>
      <c r="G77" s="10"/>
      <c r="H77" s="10"/>
      <c r="I77" s="10"/>
      <c r="J77" s="12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2:27" ht="15" customHeight="1">
      <c r="B78" s="11"/>
      <c r="C78" s="10"/>
      <c r="D78" s="10"/>
      <c r="E78" s="10"/>
      <c r="F78" s="10"/>
      <c r="G78" s="10"/>
      <c r="H78" s="10"/>
      <c r="I78" s="10"/>
      <c r="J78" s="12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</sheetData>
  <dataValidations count="1">
    <dataValidation type="decimal" operator="greaterThanOrEqual" allowBlank="1" showDropDown="1" sqref="K58">
      <formula1>E60</formula1>
    </dataValidation>
  </dataValidation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01"/>
  <sheetViews>
    <sheetView workbookViewId="0">
      <selection activeCell="U14" sqref="U14"/>
    </sheetView>
  </sheetViews>
  <sheetFormatPr defaultColWidth="14.44140625" defaultRowHeight="15" customHeight="1"/>
  <cols>
    <col min="1" max="1" width="8" customWidth="1"/>
    <col min="2" max="2" width="10.6640625" customWidth="1"/>
    <col min="3" max="4" width="8" customWidth="1"/>
    <col min="5" max="5" width="9.5546875" customWidth="1"/>
    <col min="6" max="6" width="11.88671875" customWidth="1"/>
    <col min="7" max="7" width="13.5546875" customWidth="1"/>
    <col min="8" max="8" width="13.6640625" customWidth="1"/>
    <col min="9" max="9" width="8" customWidth="1"/>
    <col min="10" max="11" width="0.88671875" customWidth="1"/>
    <col min="12" max="12" width="11.33203125" customWidth="1"/>
    <col min="13" max="13" width="0.88671875" customWidth="1"/>
    <col min="14" max="14" width="11.88671875" customWidth="1"/>
    <col min="15" max="15" width="11.33203125" style="122" customWidth="1"/>
    <col min="16" max="16" width="0.88671875" style="122" customWidth="1"/>
    <col min="17" max="17" width="11.88671875" style="122" customWidth="1"/>
    <col min="18" max="18" width="8" customWidth="1"/>
  </cols>
  <sheetData>
    <row r="1" spans="1:18" ht="14.25" customHeight="1">
      <c r="A1" s="82"/>
      <c r="B1" s="82"/>
      <c r="C1" s="82"/>
      <c r="D1" s="82"/>
      <c r="E1" s="82"/>
      <c r="F1" s="82"/>
      <c r="G1" s="44"/>
      <c r="H1" s="82"/>
      <c r="I1" s="91"/>
      <c r="L1" s="82"/>
      <c r="N1" s="82"/>
      <c r="O1" s="82"/>
      <c r="Q1" s="82"/>
      <c r="R1" s="82"/>
    </row>
    <row r="2" spans="1:18" ht="39.6">
      <c r="A2" s="16"/>
      <c r="B2" s="16" t="s">
        <v>162</v>
      </c>
      <c r="C2" s="16" t="s">
        <v>163</v>
      </c>
      <c r="D2" s="16" t="s">
        <v>164</v>
      </c>
      <c r="E2" s="16" t="s">
        <v>42</v>
      </c>
      <c r="F2" s="16" t="s">
        <v>165</v>
      </c>
      <c r="G2" s="16" t="s">
        <v>166</v>
      </c>
      <c r="H2" s="16" t="s">
        <v>167</v>
      </c>
      <c r="I2" s="92" t="s">
        <v>93</v>
      </c>
      <c r="J2" s="93" t="s">
        <v>168</v>
      </c>
      <c r="K2" s="93" t="s">
        <v>169</v>
      </c>
      <c r="L2" s="144" t="s">
        <v>232</v>
      </c>
      <c r="M2" s="93" t="s">
        <v>170</v>
      </c>
      <c r="N2" s="144" t="s">
        <v>234</v>
      </c>
      <c r="O2" s="144" t="s">
        <v>233</v>
      </c>
      <c r="P2" s="93" t="s">
        <v>170</v>
      </c>
      <c r="Q2" s="144" t="s">
        <v>235</v>
      </c>
      <c r="R2" s="14"/>
    </row>
    <row r="3" spans="1:18" ht="14.25" customHeight="1">
      <c r="A3" s="94"/>
      <c r="B3" s="94" t="s">
        <v>102</v>
      </c>
      <c r="C3" s="94" t="s">
        <v>102</v>
      </c>
      <c r="D3" s="94" t="s">
        <v>102</v>
      </c>
      <c r="E3" s="95"/>
      <c r="F3" s="95"/>
      <c r="G3" s="94" t="s">
        <v>171</v>
      </c>
      <c r="H3" s="94" t="s">
        <v>172</v>
      </c>
      <c r="I3" s="96" t="s">
        <v>108</v>
      </c>
      <c r="J3" s="94"/>
      <c r="K3" s="94"/>
      <c r="L3" s="94" t="s">
        <v>102</v>
      </c>
      <c r="M3" s="94"/>
      <c r="N3" s="94" t="s">
        <v>105</v>
      </c>
      <c r="O3" s="95" t="s">
        <v>102</v>
      </c>
      <c r="P3" s="95"/>
      <c r="Q3" s="95" t="s">
        <v>105</v>
      </c>
      <c r="R3" s="95"/>
    </row>
    <row r="4" spans="1:18" ht="14.25" customHeight="1">
      <c r="A4" s="44"/>
      <c r="B4" s="44">
        <v>10</v>
      </c>
      <c r="C4" s="44">
        <v>0.8</v>
      </c>
      <c r="D4" s="97">
        <f t="shared" ref="D4:D16" si="0">B4-(2*C4)</f>
        <v>8.4</v>
      </c>
      <c r="E4" s="44" t="s">
        <v>173</v>
      </c>
      <c r="F4" s="44">
        <v>140</v>
      </c>
      <c r="G4" s="44">
        <v>401</v>
      </c>
      <c r="H4" s="44">
        <v>3.4000000000000002E-2</v>
      </c>
      <c r="I4" s="98">
        <f>41.96/25</f>
        <v>1.6784000000000001</v>
      </c>
      <c r="J4" s="44">
        <f>($B4/2)/1000</f>
        <v>5.0000000000000001E-3</v>
      </c>
      <c r="K4" s="44">
        <f>($D4/2)/1000</f>
        <v>4.2000000000000006E-3</v>
      </c>
      <c r="L4" s="44">
        <f>Summary!$C$19</f>
        <v>50</v>
      </c>
      <c r="M4" s="44">
        <f>$J4+(L4/1000)</f>
        <v>5.5E-2</v>
      </c>
      <c r="N4" s="98">
        <f>1/((LN($J4/$K4)/(2*3.14159*$G4))+(LN(M4/$J4)/(2*3.14159*$H4)))</f>
        <v>8.9089296521477804E-2</v>
      </c>
      <c r="O4" s="82">
        <f>Summary!$C$20</f>
        <v>30</v>
      </c>
      <c r="P4" s="82">
        <f>$J4+(O4/1000)</f>
        <v>3.4999999999999996E-2</v>
      </c>
      <c r="Q4" s="98">
        <f>1/((LN($J4/$K4)/(2*3.14159*$G4))+(LN(P4/$J4)/(2*3.14159*$H4)))</f>
        <v>0.10978230273536693</v>
      </c>
      <c r="R4" s="82"/>
    </row>
    <row r="5" spans="1:18" ht="14.25" customHeight="1">
      <c r="A5" s="82"/>
      <c r="B5" s="44">
        <v>12</v>
      </c>
      <c r="C5" s="44">
        <v>0.8</v>
      </c>
      <c r="D5" s="97">
        <f t="shared" si="0"/>
        <v>10.4</v>
      </c>
      <c r="E5" s="44" t="s">
        <v>173</v>
      </c>
      <c r="F5" s="44">
        <v>140</v>
      </c>
      <c r="G5" s="44">
        <v>401</v>
      </c>
      <c r="H5" s="44">
        <v>3.4000000000000002E-2</v>
      </c>
      <c r="I5" s="98">
        <v>2</v>
      </c>
      <c r="J5" s="44">
        <f t="shared" ref="J5:J16" si="1">(B5/2)/1000</f>
        <v>6.0000000000000001E-3</v>
      </c>
      <c r="K5" s="44">
        <f t="shared" ref="K5:K16" si="2">(D5/2)/1000</f>
        <v>5.1999999999999998E-3</v>
      </c>
      <c r="L5" s="82">
        <f>Summary!$C$19</f>
        <v>50</v>
      </c>
      <c r="M5" s="82">
        <f t="shared" ref="M5:M16" si="3">$J5+(L5/1000)</f>
        <v>5.6000000000000001E-2</v>
      </c>
      <c r="N5" s="98">
        <f t="shared" ref="N5:N16" si="4">1/((LN($J5/$K5)/(2*3.14159*$G5))+(LN(M5/$J5)/(2*3.14159*$H5)))</f>
        <v>9.5642775564126828E-2</v>
      </c>
      <c r="O5" s="82">
        <f>Summary!$C$20</f>
        <v>30</v>
      </c>
      <c r="P5" s="82">
        <f t="shared" ref="P5:P16" si="5">$J5+(O5/1000)</f>
        <v>3.5999999999999997E-2</v>
      </c>
      <c r="Q5" s="98">
        <f t="shared" ref="Q5:Q16" si="6">1/((LN($J5/$K5)/(2*3.14159*$G5))+(LN(P5/$J5)/(2*3.14159*$H5)))</f>
        <v>0.11922731653180896</v>
      </c>
      <c r="R5" s="82"/>
    </row>
    <row r="6" spans="1:18" ht="14.25" customHeight="1">
      <c r="A6" s="44"/>
      <c r="B6" s="44">
        <v>15</v>
      </c>
      <c r="C6" s="44">
        <v>1</v>
      </c>
      <c r="D6" s="97">
        <f t="shared" si="0"/>
        <v>13</v>
      </c>
      <c r="E6" s="44" t="s">
        <v>173</v>
      </c>
      <c r="F6" s="44">
        <v>140</v>
      </c>
      <c r="G6" s="44">
        <v>401</v>
      </c>
      <c r="H6" s="44">
        <v>3.4000000000000002E-2</v>
      </c>
      <c r="I6" s="98">
        <f>6.28/3</f>
        <v>2.0933333333333333</v>
      </c>
      <c r="J6" s="44">
        <f t="shared" si="1"/>
        <v>7.4999999999999997E-3</v>
      </c>
      <c r="K6" s="44">
        <f t="shared" si="2"/>
        <v>6.4999999999999997E-3</v>
      </c>
      <c r="L6" s="82">
        <f>Summary!$C$19</f>
        <v>50</v>
      </c>
      <c r="M6" s="82">
        <f t="shared" si="3"/>
        <v>5.7500000000000002E-2</v>
      </c>
      <c r="N6" s="98">
        <f t="shared" si="4"/>
        <v>0.10487934750401144</v>
      </c>
      <c r="O6" s="82">
        <f>Summary!$C$20</f>
        <v>30</v>
      </c>
      <c r="P6" s="82">
        <f t="shared" si="5"/>
        <v>3.7499999999999999E-2</v>
      </c>
      <c r="Q6" s="98">
        <f t="shared" si="6"/>
        <v>0.13273361330746264</v>
      </c>
      <c r="R6" s="82"/>
    </row>
    <row r="7" spans="1:18" ht="14.25" customHeight="1">
      <c r="A7" s="82"/>
      <c r="B7" s="44">
        <v>22</v>
      </c>
      <c r="C7" s="44">
        <v>1</v>
      </c>
      <c r="D7" s="97">
        <f t="shared" si="0"/>
        <v>20</v>
      </c>
      <c r="E7" s="44" t="s">
        <v>173</v>
      </c>
      <c r="F7" s="44">
        <v>140</v>
      </c>
      <c r="G7" s="44">
        <v>401</v>
      </c>
      <c r="H7" s="44">
        <v>3.4000000000000002E-2</v>
      </c>
      <c r="I7" s="98">
        <f>13.46/3</f>
        <v>4.4866666666666672</v>
      </c>
      <c r="J7" s="44">
        <f t="shared" si="1"/>
        <v>1.0999999999999999E-2</v>
      </c>
      <c r="K7" s="44">
        <f t="shared" si="2"/>
        <v>0.01</v>
      </c>
      <c r="L7" s="82">
        <f>Summary!$C$19</f>
        <v>50</v>
      </c>
      <c r="M7" s="82">
        <f t="shared" si="3"/>
        <v>6.0999999999999999E-2</v>
      </c>
      <c r="N7" s="98">
        <f t="shared" si="4"/>
        <v>0.12471090605951345</v>
      </c>
      <c r="O7" s="82">
        <f>Summary!$C$20</f>
        <v>30</v>
      </c>
      <c r="P7" s="82">
        <f t="shared" si="5"/>
        <v>4.0999999999999995E-2</v>
      </c>
      <c r="Q7" s="98">
        <f t="shared" si="6"/>
        <v>0.16237027881688443</v>
      </c>
      <c r="R7" s="82"/>
    </row>
    <row r="8" spans="1:18" ht="14.25" customHeight="1">
      <c r="A8" s="82"/>
      <c r="B8" s="44">
        <v>28</v>
      </c>
      <c r="C8" s="44">
        <v>1</v>
      </c>
      <c r="D8" s="97">
        <f t="shared" si="0"/>
        <v>26</v>
      </c>
      <c r="E8" s="44" t="s">
        <v>173</v>
      </c>
      <c r="F8" s="44">
        <v>140</v>
      </c>
      <c r="G8" s="44">
        <v>401</v>
      </c>
      <c r="H8" s="44">
        <v>3.4000000000000002E-2</v>
      </c>
      <c r="I8" s="98">
        <f>17.14/3</f>
        <v>5.7133333333333338</v>
      </c>
      <c r="J8" s="44">
        <f t="shared" si="1"/>
        <v>1.4E-2</v>
      </c>
      <c r="K8" s="44">
        <f t="shared" si="2"/>
        <v>1.2999999999999999E-2</v>
      </c>
      <c r="L8" s="82">
        <f>Summary!$C$19</f>
        <v>50</v>
      </c>
      <c r="M8" s="82">
        <f t="shared" si="3"/>
        <v>6.4000000000000001E-2</v>
      </c>
      <c r="N8" s="98">
        <f t="shared" si="4"/>
        <v>0.14056034796561412</v>
      </c>
      <c r="O8" s="82">
        <f>Summary!$C$20</f>
        <v>30</v>
      </c>
      <c r="P8" s="82">
        <f t="shared" si="5"/>
        <v>4.3999999999999997E-2</v>
      </c>
      <c r="Q8" s="98">
        <f t="shared" si="6"/>
        <v>0.18655219750794108</v>
      </c>
      <c r="R8" s="82"/>
    </row>
    <row r="9" spans="1:18" ht="14.25" customHeight="1">
      <c r="A9" s="82"/>
      <c r="B9" s="44">
        <v>35</v>
      </c>
      <c r="C9" s="44">
        <v>1.2</v>
      </c>
      <c r="D9" s="97">
        <f t="shared" si="0"/>
        <v>32.6</v>
      </c>
      <c r="E9" s="44" t="s">
        <v>173</v>
      </c>
      <c r="F9" s="44">
        <v>140</v>
      </c>
      <c r="G9" s="44">
        <v>401</v>
      </c>
      <c r="H9" s="44">
        <v>3.4000000000000002E-2</v>
      </c>
      <c r="I9" s="98">
        <f>32.94/3</f>
        <v>10.979999999999999</v>
      </c>
      <c r="J9" s="44">
        <f t="shared" si="1"/>
        <v>1.7500000000000002E-2</v>
      </c>
      <c r="K9" s="44">
        <f t="shared" si="2"/>
        <v>1.6300000000000002E-2</v>
      </c>
      <c r="L9" s="82">
        <f>Summary!$C$19</f>
        <v>50</v>
      </c>
      <c r="M9" s="82">
        <f t="shared" si="3"/>
        <v>6.7500000000000004E-2</v>
      </c>
      <c r="N9" s="98">
        <f t="shared" si="4"/>
        <v>0.15825093627310494</v>
      </c>
      <c r="O9" s="82">
        <f>Summary!$C$20</f>
        <v>30</v>
      </c>
      <c r="P9" s="82">
        <f t="shared" si="5"/>
        <v>4.7500000000000001E-2</v>
      </c>
      <c r="Q9" s="98">
        <f t="shared" si="6"/>
        <v>0.21394157583782145</v>
      </c>
      <c r="R9" s="82"/>
    </row>
    <row r="10" spans="1:18" ht="14.25" customHeight="1">
      <c r="A10" s="82"/>
      <c r="B10" s="44">
        <v>42</v>
      </c>
      <c r="C10" s="44">
        <v>1.5</v>
      </c>
      <c r="D10" s="97">
        <f t="shared" si="0"/>
        <v>39</v>
      </c>
      <c r="E10" s="44" t="s">
        <v>173</v>
      </c>
      <c r="F10" s="44">
        <v>140</v>
      </c>
      <c r="G10" s="44">
        <v>401</v>
      </c>
      <c r="H10" s="44">
        <v>3.4000000000000002E-2</v>
      </c>
      <c r="I10" s="98">
        <f>40.18/3</f>
        <v>13.393333333333333</v>
      </c>
      <c r="J10" s="44">
        <f t="shared" si="1"/>
        <v>2.1000000000000001E-2</v>
      </c>
      <c r="K10" s="44">
        <f t="shared" si="2"/>
        <v>1.95E-2</v>
      </c>
      <c r="L10" s="82">
        <f>Summary!$C$19</f>
        <v>50</v>
      </c>
      <c r="M10" s="82">
        <f t="shared" si="3"/>
        <v>7.1000000000000008E-2</v>
      </c>
      <c r="N10" s="98">
        <f t="shared" si="4"/>
        <v>0.17536897217007286</v>
      </c>
      <c r="O10" s="82">
        <f>Summary!$C$20</f>
        <v>30</v>
      </c>
      <c r="P10" s="82">
        <f t="shared" si="5"/>
        <v>5.1000000000000004E-2</v>
      </c>
      <c r="Q10" s="98">
        <f t="shared" si="6"/>
        <v>0.24075942518769758</v>
      </c>
      <c r="R10" s="82"/>
    </row>
    <row r="11" spans="1:18" ht="14.25" customHeight="1">
      <c r="A11" s="44"/>
      <c r="B11" s="44">
        <v>54</v>
      </c>
      <c r="C11" s="44">
        <v>1.5</v>
      </c>
      <c r="D11" s="97">
        <f t="shared" si="0"/>
        <v>51</v>
      </c>
      <c r="E11" s="44" t="s">
        <v>173</v>
      </c>
      <c r="F11" s="44">
        <v>140</v>
      </c>
      <c r="G11" s="44">
        <v>401</v>
      </c>
      <c r="H11" s="44">
        <v>3.4000000000000002E-2</v>
      </c>
      <c r="I11" s="98">
        <f>52.4/3</f>
        <v>17.466666666666665</v>
      </c>
      <c r="J11" s="44">
        <f t="shared" si="1"/>
        <v>2.7E-2</v>
      </c>
      <c r="K11" s="44">
        <f t="shared" si="2"/>
        <v>2.5499999999999998E-2</v>
      </c>
      <c r="L11" s="82">
        <f>Summary!$C$19</f>
        <v>50</v>
      </c>
      <c r="M11" s="82">
        <f t="shared" si="3"/>
        <v>7.6999999999999999E-2</v>
      </c>
      <c r="N11" s="98">
        <f t="shared" si="4"/>
        <v>0.20384879955140678</v>
      </c>
      <c r="O11" s="82">
        <f>Summary!$C$20</f>
        <v>30</v>
      </c>
      <c r="P11" s="82">
        <f t="shared" si="5"/>
        <v>5.6999999999999995E-2</v>
      </c>
      <c r="Q11" s="98">
        <f t="shared" si="6"/>
        <v>0.28589750668290398</v>
      </c>
      <c r="R11" s="82"/>
    </row>
    <row r="12" spans="1:18" ht="14.25" customHeight="1">
      <c r="A12" s="44"/>
      <c r="B12" s="44">
        <v>75</v>
      </c>
      <c r="C12" s="44">
        <v>1.5</v>
      </c>
      <c r="D12" s="97">
        <f t="shared" si="0"/>
        <v>72</v>
      </c>
      <c r="E12" s="44" t="s">
        <v>176</v>
      </c>
      <c r="F12" s="44">
        <v>140</v>
      </c>
      <c r="G12" s="44">
        <v>401</v>
      </c>
      <c r="H12" s="44">
        <v>3.4000000000000002E-2</v>
      </c>
      <c r="I12" s="98">
        <f>B12/3</f>
        <v>25</v>
      </c>
      <c r="J12" s="44">
        <f t="shared" si="1"/>
        <v>3.7499999999999999E-2</v>
      </c>
      <c r="K12" s="44">
        <f t="shared" si="2"/>
        <v>3.5999999999999997E-2</v>
      </c>
      <c r="L12" s="82">
        <f>Summary!$C$19</f>
        <v>50</v>
      </c>
      <c r="M12" s="82">
        <f t="shared" si="3"/>
        <v>8.7499999999999994E-2</v>
      </c>
      <c r="N12" s="98">
        <f t="shared" si="4"/>
        <v>0.2521276841580557</v>
      </c>
      <c r="O12" s="82">
        <f>Summary!$C$20</f>
        <v>30</v>
      </c>
      <c r="P12" s="82">
        <f t="shared" si="5"/>
        <v>6.7500000000000004E-2</v>
      </c>
      <c r="Q12" s="98">
        <f t="shared" si="6"/>
        <v>0.36344285231645973</v>
      </c>
      <c r="R12" s="82"/>
    </row>
    <row r="13" spans="1:18" ht="14.25" customHeight="1">
      <c r="A13" s="44"/>
      <c r="B13" s="44">
        <v>100</v>
      </c>
      <c r="C13" s="44">
        <v>1.5</v>
      </c>
      <c r="D13" s="97">
        <f t="shared" si="0"/>
        <v>97</v>
      </c>
      <c r="E13" s="44" t="s">
        <v>176</v>
      </c>
      <c r="F13" s="44">
        <v>140</v>
      </c>
      <c r="G13" s="44">
        <v>401</v>
      </c>
      <c r="H13" s="44">
        <v>3.4000000000000002E-2</v>
      </c>
      <c r="I13" s="98">
        <f>B13/3</f>
        <v>33.333333333333336</v>
      </c>
      <c r="J13" s="44">
        <f t="shared" si="1"/>
        <v>0.05</v>
      </c>
      <c r="K13" s="44">
        <f t="shared" si="2"/>
        <v>4.8500000000000001E-2</v>
      </c>
      <c r="L13" s="82">
        <f>Summary!$C$19</f>
        <v>50</v>
      </c>
      <c r="M13" s="82">
        <f t="shared" si="3"/>
        <v>0.1</v>
      </c>
      <c r="N13" s="98">
        <f t="shared" si="4"/>
        <v>0.30819908100876242</v>
      </c>
      <c r="O13" s="82">
        <f>Summary!$C$20</f>
        <v>30</v>
      </c>
      <c r="P13" s="82">
        <f t="shared" si="5"/>
        <v>0.08</v>
      </c>
      <c r="Q13" s="98">
        <f t="shared" si="6"/>
        <v>0.4545219076400977</v>
      </c>
      <c r="R13" s="82"/>
    </row>
    <row r="14" spans="1:18" ht="14.25" customHeight="1">
      <c r="A14" s="44"/>
      <c r="B14" s="44">
        <v>150</v>
      </c>
      <c r="C14" s="44">
        <v>1.5</v>
      </c>
      <c r="D14" s="97">
        <f t="shared" si="0"/>
        <v>147</v>
      </c>
      <c r="E14" s="44" t="s">
        <v>176</v>
      </c>
      <c r="F14" s="44">
        <v>140</v>
      </c>
      <c r="G14" s="44">
        <v>401</v>
      </c>
      <c r="H14" s="44">
        <v>3.4000000000000002E-2</v>
      </c>
      <c r="I14" s="98">
        <f>B14/3</f>
        <v>50</v>
      </c>
      <c r="J14" s="44">
        <f t="shared" si="1"/>
        <v>7.4999999999999997E-2</v>
      </c>
      <c r="K14" s="44">
        <f t="shared" si="2"/>
        <v>7.3499999999999996E-2</v>
      </c>
      <c r="L14" s="82">
        <f>Summary!$C$19</f>
        <v>50</v>
      </c>
      <c r="M14" s="82">
        <f t="shared" si="3"/>
        <v>0.125</v>
      </c>
      <c r="N14" s="98">
        <f t="shared" si="4"/>
        <v>0.41820025015558754</v>
      </c>
      <c r="O14" s="82">
        <f>Summary!$C$20</f>
        <v>30</v>
      </c>
      <c r="P14" s="82">
        <f t="shared" si="5"/>
        <v>0.105</v>
      </c>
      <c r="Q14" s="98">
        <f t="shared" si="6"/>
        <v>0.63490240559087807</v>
      </c>
      <c r="R14" s="82"/>
    </row>
    <row r="15" spans="1:18" ht="14.25" customHeight="1">
      <c r="A15" s="44"/>
      <c r="B15" s="44">
        <v>200</v>
      </c>
      <c r="C15" s="44">
        <v>1.5</v>
      </c>
      <c r="D15" s="97">
        <f t="shared" si="0"/>
        <v>197</v>
      </c>
      <c r="E15" s="44" t="s">
        <v>176</v>
      </c>
      <c r="F15" s="44">
        <v>140</v>
      </c>
      <c r="G15" s="44">
        <v>401</v>
      </c>
      <c r="H15" s="44">
        <v>3.4000000000000002E-2</v>
      </c>
      <c r="I15" s="98">
        <f>B15/3</f>
        <v>66.666666666666671</v>
      </c>
      <c r="J15" s="44">
        <f t="shared" si="1"/>
        <v>0.1</v>
      </c>
      <c r="K15" s="44">
        <f t="shared" si="2"/>
        <v>9.8500000000000004E-2</v>
      </c>
      <c r="L15" s="82">
        <f>Summary!$C$19</f>
        <v>50</v>
      </c>
      <c r="M15" s="82">
        <f t="shared" si="3"/>
        <v>0.15000000000000002</v>
      </c>
      <c r="N15" s="98">
        <f t="shared" si="4"/>
        <v>0.52687010686595415</v>
      </c>
      <c r="O15" s="82">
        <f>Summary!$C$20</f>
        <v>30</v>
      </c>
      <c r="P15" s="82">
        <f t="shared" si="5"/>
        <v>0.13</v>
      </c>
      <c r="Q15" s="98">
        <f t="shared" si="6"/>
        <v>0.81423846735822047</v>
      </c>
      <c r="R15" s="82"/>
    </row>
    <row r="16" spans="1:18" ht="14.25" customHeight="1">
      <c r="A16" s="44"/>
      <c r="B16" s="44">
        <v>250</v>
      </c>
      <c r="C16" s="44">
        <v>1.5</v>
      </c>
      <c r="D16" s="97">
        <f t="shared" si="0"/>
        <v>247</v>
      </c>
      <c r="E16" s="44" t="s">
        <v>176</v>
      </c>
      <c r="F16" s="44">
        <v>140</v>
      </c>
      <c r="G16" s="44">
        <v>401</v>
      </c>
      <c r="H16" s="44">
        <v>3.4000000000000002E-2</v>
      </c>
      <c r="I16" s="98">
        <f>B16/3</f>
        <v>83.333333333333329</v>
      </c>
      <c r="J16" s="44">
        <f t="shared" si="1"/>
        <v>0.125</v>
      </c>
      <c r="K16" s="44">
        <f t="shared" si="2"/>
        <v>0.1235</v>
      </c>
      <c r="L16" s="82">
        <f>Summary!$C$19</f>
        <v>50</v>
      </c>
      <c r="M16" s="82">
        <f t="shared" si="3"/>
        <v>0.17499999999999999</v>
      </c>
      <c r="N16" s="98">
        <f t="shared" si="4"/>
        <v>0.63490370632412652</v>
      </c>
      <c r="O16" s="82">
        <f>Summary!$C$20</f>
        <v>30</v>
      </c>
      <c r="P16" s="82">
        <f t="shared" si="5"/>
        <v>0.155</v>
      </c>
      <c r="Q16" s="98">
        <f t="shared" si="6"/>
        <v>0.99309996446018101</v>
      </c>
      <c r="R16" s="82"/>
    </row>
    <row r="17" spans="1:20" ht="14.25" customHeight="1">
      <c r="A17" s="44"/>
      <c r="B17" s="82"/>
      <c r="C17" s="82"/>
      <c r="D17" s="44"/>
      <c r="E17" s="82"/>
      <c r="F17" s="82"/>
      <c r="G17" s="82"/>
      <c r="H17" s="82"/>
      <c r="I17" s="91"/>
      <c r="J17" s="82"/>
      <c r="K17" s="82"/>
      <c r="L17" s="82"/>
      <c r="M17" s="82"/>
      <c r="N17" s="82"/>
      <c r="O17" s="82"/>
      <c r="P17" s="82"/>
      <c r="Q17" s="82"/>
      <c r="R17" s="82"/>
    </row>
    <row r="18" spans="1:20" ht="14.25" customHeight="1">
      <c r="A18" s="82"/>
      <c r="B18" s="82"/>
      <c r="C18" s="82"/>
      <c r="D18" s="44"/>
      <c r="E18" s="82"/>
      <c r="F18" s="82"/>
      <c r="G18" s="82"/>
      <c r="H18" s="82"/>
      <c r="I18" s="91"/>
      <c r="J18" s="82"/>
      <c r="K18" s="82"/>
      <c r="L18" s="82"/>
      <c r="M18" s="82"/>
      <c r="N18" s="82"/>
      <c r="O18" s="82"/>
      <c r="P18" s="82"/>
      <c r="Q18" s="82"/>
      <c r="R18" s="82"/>
    </row>
    <row r="19" spans="1:20" ht="14.25" customHeight="1">
      <c r="A19" s="82"/>
      <c r="B19" s="82"/>
      <c r="C19" s="82"/>
      <c r="D19" s="44"/>
      <c r="E19" s="82"/>
      <c r="F19" s="82"/>
      <c r="G19" s="82"/>
      <c r="H19" s="82"/>
      <c r="I19" s="91"/>
      <c r="J19" s="82"/>
      <c r="K19" s="82"/>
      <c r="L19" s="82"/>
      <c r="M19" s="82"/>
      <c r="N19" s="82"/>
      <c r="O19" s="82"/>
      <c r="P19" s="82"/>
      <c r="Q19" s="82"/>
      <c r="R19" s="82"/>
    </row>
    <row r="20" spans="1:20" ht="14.25" customHeight="1">
      <c r="A20" s="82"/>
      <c r="B20" s="82"/>
      <c r="C20" s="82"/>
      <c r="D20" s="44"/>
      <c r="E20" s="82"/>
      <c r="F20" s="82"/>
      <c r="G20" s="82"/>
      <c r="H20" s="82"/>
      <c r="I20" s="91"/>
      <c r="J20" s="82"/>
      <c r="K20" s="82"/>
      <c r="L20" s="82"/>
      <c r="M20" s="82"/>
      <c r="N20" s="82"/>
      <c r="O20" s="82"/>
      <c r="P20" s="82"/>
      <c r="Q20" s="82"/>
      <c r="R20" s="82"/>
    </row>
    <row r="21" spans="1:20" ht="14.25" customHeight="1">
      <c r="A21" s="82"/>
      <c r="B21" s="82"/>
      <c r="C21" s="82"/>
      <c r="D21" s="44"/>
      <c r="E21" s="82"/>
      <c r="F21" s="82"/>
      <c r="G21" s="82"/>
      <c r="H21" s="82"/>
      <c r="I21" s="91"/>
      <c r="J21" s="82"/>
      <c r="K21" s="82"/>
      <c r="L21" s="82"/>
      <c r="M21" s="82"/>
      <c r="N21" s="82"/>
      <c r="O21" s="82"/>
      <c r="P21" s="82"/>
      <c r="Q21" s="82"/>
      <c r="R21" s="82"/>
    </row>
    <row r="22" spans="1:20" ht="14.25" customHeight="1">
      <c r="A22" s="82"/>
      <c r="B22" s="82"/>
      <c r="C22" s="82"/>
      <c r="D22" s="44"/>
      <c r="E22" s="82"/>
      <c r="F22" s="82"/>
      <c r="G22" s="82"/>
      <c r="H22" s="82"/>
      <c r="I22" s="91"/>
      <c r="J22" s="82"/>
      <c r="K22" s="82"/>
      <c r="L22" s="82"/>
      <c r="M22" s="82"/>
      <c r="N22" s="82"/>
      <c r="O22" s="82"/>
      <c r="P22" s="82"/>
      <c r="Q22" s="82"/>
      <c r="R22" s="82"/>
    </row>
    <row r="23" spans="1:20" ht="14.25" customHeight="1">
      <c r="A23" s="82"/>
      <c r="B23" s="99" t="s">
        <v>179</v>
      </c>
      <c r="C23" s="82"/>
      <c r="D23" s="44"/>
      <c r="E23" s="82"/>
      <c r="F23" s="82"/>
      <c r="G23" s="82"/>
      <c r="H23" s="82"/>
      <c r="I23" s="91"/>
      <c r="J23" s="82"/>
      <c r="K23" s="82"/>
      <c r="L23" s="82"/>
      <c r="M23" s="82"/>
      <c r="N23" s="82"/>
      <c r="O23" s="82"/>
      <c r="P23" s="82"/>
      <c r="Q23" s="82"/>
      <c r="R23" s="82"/>
    </row>
    <row r="24" spans="1:20" ht="14.25" customHeight="1">
      <c r="A24" s="82"/>
      <c r="B24" s="82"/>
      <c r="C24" s="82"/>
      <c r="D24" s="44"/>
      <c r="E24" s="82"/>
      <c r="F24" s="82"/>
      <c r="G24" s="82"/>
      <c r="H24" s="82"/>
      <c r="I24" s="91"/>
      <c r="J24" s="82"/>
      <c r="K24" s="82"/>
      <c r="L24" s="82"/>
      <c r="M24" s="82"/>
      <c r="N24" s="82"/>
      <c r="O24" s="82"/>
      <c r="P24" s="82"/>
      <c r="Q24" s="82"/>
      <c r="R24" s="82"/>
      <c r="S24" s="10">
        <v>10</v>
      </c>
      <c r="T24" s="10">
        <v>123</v>
      </c>
    </row>
    <row r="25" spans="1:20" ht="22.8">
      <c r="A25" s="82"/>
      <c r="B25" s="100" t="s">
        <v>180</v>
      </c>
      <c r="C25" s="82"/>
      <c r="D25" s="44"/>
      <c r="E25" s="82"/>
      <c r="F25" s="82"/>
      <c r="G25" s="82"/>
      <c r="H25" s="82"/>
      <c r="I25" s="91"/>
      <c r="J25" s="82"/>
      <c r="K25" s="82"/>
      <c r="L25" s="82"/>
      <c r="M25" s="82"/>
      <c r="N25" s="82"/>
      <c r="O25" s="82"/>
      <c r="P25" s="82"/>
      <c r="Q25" s="82"/>
      <c r="R25" s="82"/>
      <c r="S25" s="10">
        <v>20</v>
      </c>
      <c r="T25" s="10">
        <v>75</v>
      </c>
    </row>
    <row r="26" spans="1:20" ht="14.25" customHeight="1">
      <c r="A26" s="82"/>
      <c r="B26" s="82"/>
      <c r="C26" s="82"/>
      <c r="D26" s="82"/>
      <c r="E26" s="82"/>
      <c r="F26" s="82"/>
      <c r="G26" s="82"/>
      <c r="H26" s="82"/>
      <c r="I26" s="91"/>
      <c r="J26" s="82"/>
      <c r="K26" s="82"/>
      <c r="L26" s="82"/>
      <c r="M26" s="82"/>
      <c r="N26" s="82"/>
      <c r="O26" s="82"/>
      <c r="P26" s="82"/>
      <c r="Q26" s="82"/>
      <c r="R26" s="82"/>
      <c r="S26" s="10">
        <v>30</v>
      </c>
      <c r="T26" s="10">
        <v>59</v>
      </c>
    </row>
    <row r="27" spans="1:20" ht="14.25" customHeight="1">
      <c r="A27" s="82"/>
      <c r="B27" s="99" t="s">
        <v>181</v>
      </c>
      <c r="C27" s="82"/>
      <c r="D27" s="82"/>
      <c r="E27" s="82"/>
      <c r="F27" s="82"/>
      <c r="G27" s="82"/>
      <c r="H27" s="82"/>
      <c r="I27" s="91"/>
      <c r="J27" s="82"/>
      <c r="K27" s="82"/>
      <c r="L27" s="82"/>
      <c r="M27" s="82"/>
      <c r="N27" s="82"/>
      <c r="O27" s="82"/>
      <c r="P27" s="82"/>
      <c r="Q27" s="82"/>
      <c r="R27" s="82"/>
      <c r="S27" s="10">
        <v>40</v>
      </c>
      <c r="T27" s="10">
        <v>50</v>
      </c>
    </row>
    <row r="28" spans="1:20" ht="14.25" customHeight="1">
      <c r="A28" s="82"/>
      <c r="B28" s="82"/>
      <c r="C28" s="82"/>
      <c r="D28" s="82"/>
      <c r="E28" s="82"/>
      <c r="F28" s="82"/>
      <c r="G28" s="82"/>
      <c r="H28" s="82"/>
      <c r="I28" s="91"/>
      <c r="J28" s="82"/>
      <c r="K28" s="82"/>
      <c r="L28" s="82"/>
      <c r="M28" s="82"/>
      <c r="N28" s="82"/>
      <c r="O28" s="82"/>
      <c r="P28" s="82"/>
      <c r="Q28" s="82"/>
      <c r="R28" s="82"/>
      <c r="S28" s="10">
        <v>50</v>
      </c>
      <c r="T28" s="10">
        <v>44</v>
      </c>
    </row>
    <row r="29" spans="1:20" ht="14.25" customHeight="1">
      <c r="A29" s="82"/>
      <c r="B29" s="82"/>
      <c r="C29" s="82"/>
      <c r="D29" s="82"/>
      <c r="E29" s="82"/>
      <c r="F29" s="82"/>
      <c r="G29" s="82"/>
      <c r="H29" s="82"/>
      <c r="I29" s="91"/>
      <c r="J29" s="82"/>
      <c r="K29" s="82"/>
      <c r="L29" s="82"/>
      <c r="M29" s="82"/>
      <c r="N29" s="82"/>
      <c r="O29" s="82"/>
      <c r="P29" s="82"/>
      <c r="Q29" s="82"/>
      <c r="R29" s="82"/>
      <c r="S29" s="10">
        <v>60</v>
      </c>
      <c r="T29" s="10">
        <v>41</v>
      </c>
    </row>
    <row r="30" spans="1:20" ht="14.25" customHeight="1">
      <c r="A30" s="82"/>
      <c r="B30" s="82"/>
      <c r="C30" s="82"/>
      <c r="D30" s="82"/>
      <c r="E30" s="82"/>
      <c r="F30" s="82"/>
      <c r="G30" s="82"/>
      <c r="H30" s="82"/>
      <c r="I30" s="91"/>
      <c r="J30" s="82"/>
      <c r="K30" s="82"/>
      <c r="L30" s="82"/>
      <c r="M30" s="82"/>
      <c r="N30" s="82"/>
      <c r="O30" s="82"/>
      <c r="P30" s="82"/>
      <c r="Q30" s="82"/>
      <c r="R30" s="82"/>
      <c r="S30" s="10">
        <v>70</v>
      </c>
      <c r="T30" s="10">
        <v>38</v>
      </c>
    </row>
    <row r="31" spans="1:20" ht="14.25" customHeight="1">
      <c r="A31" s="82"/>
      <c r="B31" s="82"/>
      <c r="C31" s="82"/>
      <c r="D31" s="82"/>
      <c r="E31" s="82"/>
      <c r="F31" s="82"/>
      <c r="G31" s="82"/>
      <c r="H31" s="82"/>
      <c r="I31" s="91"/>
      <c r="J31" s="82"/>
      <c r="K31" s="82"/>
      <c r="L31" s="82"/>
      <c r="M31" s="82"/>
      <c r="N31" s="82"/>
      <c r="O31" s="82"/>
      <c r="P31" s="82"/>
      <c r="Q31" s="82"/>
      <c r="R31" s="82"/>
      <c r="S31" s="10">
        <v>80</v>
      </c>
      <c r="T31" s="10">
        <v>36</v>
      </c>
    </row>
    <row r="32" spans="1:20" ht="14.25" customHeight="1">
      <c r="A32" s="82"/>
      <c r="B32" s="82"/>
      <c r="C32" s="82"/>
      <c r="D32" s="82"/>
      <c r="E32" s="82"/>
      <c r="F32" s="82"/>
      <c r="G32" s="82"/>
      <c r="H32" s="82"/>
      <c r="I32" s="91"/>
      <c r="J32" s="82"/>
      <c r="K32" s="82"/>
      <c r="L32" s="82"/>
      <c r="M32" s="82"/>
      <c r="N32" s="82"/>
      <c r="O32" s="82"/>
      <c r="P32" s="82"/>
      <c r="Q32" s="82"/>
      <c r="R32" s="82"/>
      <c r="S32" s="10">
        <v>90</v>
      </c>
      <c r="T32" s="10">
        <v>34</v>
      </c>
    </row>
    <row r="33" spans="1:20" ht="14.25" customHeight="1">
      <c r="A33" s="82"/>
      <c r="B33" s="82"/>
      <c r="C33" s="82"/>
      <c r="D33" s="82"/>
      <c r="E33" s="82"/>
      <c r="F33" s="82"/>
      <c r="G33" s="82"/>
      <c r="H33" s="82"/>
      <c r="I33" s="91"/>
      <c r="J33" s="82"/>
      <c r="K33" s="82"/>
      <c r="L33" s="82"/>
      <c r="M33" s="82"/>
      <c r="N33" s="82"/>
      <c r="O33" s="82"/>
      <c r="P33" s="82"/>
      <c r="Q33" s="82"/>
      <c r="R33" s="82"/>
      <c r="S33" s="10">
        <v>100</v>
      </c>
      <c r="T33" s="10">
        <v>32</v>
      </c>
    </row>
    <row r="34" spans="1:20" ht="14.25" customHeight="1">
      <c r="A34" s="82"/>
      <c r="B34" s="82"/>
      <c r="C34" s="82"/>
      <c r="D34" s="82"/>
      <c r="E34" s="82"/>
      <c r="F34" s="82"/>
      <c r="G34" s="82"/>
      <c r="H34" s="82"/>
      <c r="I34" s="91"/>
      <c r="J34" s="82"/>
      <c r="K34" s="82"/>
      <c r="L34" s="82"/>
      <c r="M34" s="82"/>
      <c r="N34" s="82"/>
      <c r="O34" s="82"/>
      <c r="P34" s="82"/>
      <c r="Q34" s="82"/>
      <c r="R34" s="82"/>
    </row>
    <row r="35" spans="1:20" ht="14.25" customHeight="1">
      <c r="A35" s="82"/>
      <c r="B35" s="82"/>
      <c r="C35" s="82"/>
      <c r="D35" s="82"/>
      <c r="E35" s="82"/>
      <c r="F35" s="82"/>
      <c r="G35" s="82"/>
      <c r="H35" s="82"/>
      <c r="I35" s="91"/>
      <c r="J35" s="82"/>
      <c r="K35" s="82"/>
      <c r="L35" s="82"/>
      <c r="M35" s="82"/>
      <c r="N35" s="82"/>
      <c r="O35" s="82"/>
      <c r="P35" s="82"/>
      <c r="Q35" s="82"/>
      <c r="R35" s="82"/>
    </row>
    <row r="36" spans="1:20" ht="14.25" customHeight="1">
      <c r="A36" s="82"/>
      <c r="B36" s="82"/>
      <c r="C36" s="82"/>
      <c r="D36" s="82"/>
      <c r="E36" s="82"/>
      <c r="F36" s="82"/>
      <c r="G36" s="82"/>
      <c r="H36" s="82"/>
      <c r="I36" s="91"/>
      <c r="J36" s="82"/>
      <c r="K36" s="82"/>
      <c r="L36" s="82"/>
      <c r="M36" s="82"/>
      <c r="N36" s="82"/>
      <c r="O36" s="82"/>
      <c r="P36" s="82"/>
      <c r="Q36" s="82"/>
      <c r="R36" s="82"/>
    </row>
    <row r="37" spans="1:20" ht="14.25" customHeight="1">
      <c r="A37" s="82"/>
      <c r="B37" s="82"/>
      <c r="C37" s="82"/>
      <c r="D37" s="82"/>
      <c r="E37" s="82"/>
      <c r="F37" s="82"/>
      <c r="G37" s="82"/>
      <c r="H37" s="82"/>
      <c r="I37" s="91"/>
      <c r="J37" s="82"/>
      <c r="K37" s="82"/>
      <c r="L37" s="82"/>
      <c r="M37" s="82"/>
      <c r="N37" s="82"/>
      <c r="O37" s="82"/>
      <c r="P37" s="82"/>
      <c r="Q37" s="82"/>
      <c r="R37" s="82"/>
    </row>
    <row r="38" spans="1:20" ht="14.25" customHeight="1">
      <c r="A38" s="82"/>
      <c r="B38" s="82"/>
      <c r="C38" s="82"/>
      <c r="D38" s="82"/>
      <c r="E38" s="82"/>
      <c r="F38" s="82"/>
      <c r="G38" s="82"/>
      <c r="H38" s="82"/>
      <c r="I38" s="91"/>
      <c r="J38" s="82"/>
      <c r="K38" s="82"/>
      <c r="L38" s="82"/>
      <c r="M38" s="82"/>
      <c r="N38" s="82"/>
      <c r="O38" s="82"/>
      <c r="P38" s="82"/>
      <c r="Q38" s="82"/>
      <c r="R38" s="82"/>
    </row>
    <row r="39" spans="1:20" ht="14.25" customHeight="1">
      <c r="A39" s="82"/>
      <c r="B39" s="82"/>
      <c r="C39" s="82"/>
      <c r="D39" s="82"/>
      <c r="E39" s="82"/>
      <c r="F39" s="82"/>
      <c r="G39" s="82"/>
      <c r="H39" s="82"/>
      <c r="I39" s="91"/>
      <c r="J39" s="82"/>
      <c r="K39" s="82"/>
      <c r="L39" s="82"/>
      <c r="M39" s="82"/>
      <c r="N39" s="82"/>
      <c r="O39" s="82"/>
      <c r="P39" s="82"/>
      <c r="Q39" s="82"/>
      <c r="R39" s="82"/>
    </row>
    <row r="40" spans="1:20" ht="14.25" customHeight="1">
      <c r="A40" s="82"/>
      <c r="B40" s="82"/>
      <c r="C40" s="82"/>
      <c r="D40" s="82"/>
      <c r="E40" s="82"/>
      <c r="F40" s="82"/>
      <c r="G40" s="82"/>
      <c r="H40" s="82"/>
      <c r="I40" s="91"/>
      <c r="J40" s="82"/>
      <c r="K40" s="82"/>
      <c r="L40" s="82"/>
      <c r="M40" s="82"/>
      <c r="N40" s="82"/>
      <c r="O40" s="82"/>
      <c r="P40" s="82"/>
      <c r="Q40" s="82"/>
      <c r="R40" s="82"/>
    </row>
    <row r="41" spans="1:20" ht="14.25" customHeight="1">
      <c r="A41" s="82"/>
      <c r="B41" s="82"/>
      <c r="C41" s="82"/>
      <c r="D41" s="82"/>
      <c r="E41" s="82"/>
      <c r="F41" s="82"/>
      <c r="G41" s="82"/>
      <c r="H41" s="82"/>
      <c r="I41" s="91"/>
      <c r="J41" s="82"/>
      <c r="K41" s="82"/>
      <c r="L41" s="82"/>
      <c r="M41" s="82"/>
      <c r="N41" s="82"/>
      <c r="O41" s="82"/>
      <c r="P41" s="82"/>
      <c r="Q41" s="82"/>
      <c r="R41" s="82"/>
    </row>
    <row r="42" spans="1:20" ht="14.25" customHeight="1">
      <c r="A42" s="82"/>
      <c r="B42" s="82"/>
      <c r="C42" s="82"/>
      <c r="D42" s="82"/>
      <c r="E42" s="82"/>
      <c r="F42" s="82"/>
      <c r="G42" s="82"/>
      <c r="H42" s="82"/>
      <c r="I42" s="91"/>
      <c r="J42" s="82"/>
      <c r="K42" s="82"/>
      <c r="L42" s="82"/>
      <c r="M42" s="82"/>
      <c r="N42" s="82"/>
      <c r="O42" s="82"/>
      <c r="P42" s="82"/>
      <c r="Q42" s="82"/>
      <c r="R42" s="82"/>
    </row>
    <row r="43" spans="1:20" ht="14.25" customHeight="1">
      <c r="A43" s="82"/>
      <c r="B43" s="82"/>
      <c r="C43" s="82"/>
      <c r="D43" s="82"/>
      <c r="E43" s="82"/>
      <c r="F43" s="82"/>
      <c r="G43" s="82"/>
      <c r="H43" s="82"/>
      <c r="I43" s="91"/>
      <c r="J43" s="82"/>
      <c r="K43" s="82"/>
      <c r="L43" s="82"/>
      <c r="M43" s="82"/>
      <c r="N43" s="82"/>
      <c r="O43" s="82"/>
      <c r="P43" s="82"/>
      <c r="Q43" s="82"/>
      <c r="R43" s="82"/>
    </row>
    <row r="44" spans="1:20" ht="14.25" customHeight="1">
      <c r="A44" s="82"/>
      <c r="B44" s="82"/>
      <c r="C44" s="82"/>
      <c r="D44" s="82"/>
      <c r="E44" s="82"/>
      <c r="F44" s="82"/>
      <c r="G44" s="82"/>
      <c r="H44" s="82"/>
      <c r="I44" s="91"/>
      <c r="J44" s="82"/>
      <c r="K44" s="82"/>
      <c r="L44" s="82"/>
      <c r="M44" s="82"/>
      <c r="N44" s="82"/>
      <c r="O44" s="82"/>
      <c r="P44" s="82"/>
      <c r="Q44" s="82"/>
      <c r="R44" s="82"/>
    </row>
    <row r="45" spans="1:20" ht="14.25" customHeight="1">
      <c r="A45" s="82"/>
      <c r="B45" s="82"/>
      <c r="C45" s="82"/>
      <c r="D45" s="82"/>
      <c r="E45" s="82"/>
      <c r="F45" s="82"/>
      <c r="G45" s="82"/>
      <c r="H45" s="82"/>
      <c r="I45" s="91"/>
      <c r="J45" s="82"/>
      <c r="K45" s="82"/>
      <c r="L45" s="82"/>
      <c r="M45" s="82"/>
      <c r="N45" s="82"/>
      <c r="O45" s="82"/>
      <c r="P45" s="82"/>
      <c r="Q45" s="82"/>
      <c r="R45" s="82"/>
    </row>
    <row r="46" spans="1:20" ht="14.25" customHeight="1">
      <c r="A46" s="82"/>
      <c r="B46" s="82"/>
      <c r="C46" s="82"/>
      <c r="D46" s="82"/>
      <c r="E46" s="82"/>
      <c r="F46" s="82"/>
      <c r="G46" s="82"/>
      <c r="H46" s="82"/>
      <c r="I46" s="91"/>
      <c r="J46" s="82"/>
      <c r="K46" s="82"/>
      <c r="L46" s="82"/>
      <c r="M46" s="82"/>
      <c r="N46" s="82"/>
      <c r="O46" s="82"/>
      <c r="P46" s="82"/>
      <c r="Q46" s="82"/>
      <c r="R46" s="82"/>
    </row>
    <row r="47" spans="1:20" ht="14.25" customHeight="1">
      <c r="A47" s="82"/>
      <c r="B47" s="82"/>
      <c r="C47" s="82"/>
      <c r="D47" s="82"/>
      <c r="E47" s="82"/>
      <c r="F47" s="82"/>
      <c r="G47" s="82"/>
      <c r="H47" s="82"/>
      <c r="I47" s="91"/>
      <c r="J47" s="82"/>
      <c r="K47" s="82"/>
      <c r="L47" s="82"/>
      <c r="M47" s="82"/>
      <c r="N47" s="82"/>
      <c r="O47" s="82"/>
      <c r="P47" s="82"/>
      <c r="Q47" s="82"/>
      <c r="R47" s="82"/>
    </row>
    <row r="48" spans="1:20" ht="14.25" customHeight="1">
      <c r="A48" s="82"/>
      <c r="B48" s="82"/>
      <c r="C48" s="82"/>
      <c r="D48" s="82"/>
      <c r="E48" s="82"/>
      <c r="F48" s="82"/>
      <c r="G48" s="82"/>
      <c r="H48" s="82"/>
      <c r="I48" s="91"/>
      <c r="J48" s="82"/>
      <c r="K48" s="82"/>
      <c r="L48" s="82"/>
      <c r="M48" s="82"/>
      <c r="N48" s="82"/>
      <c r="O48" s="82"/>
      <c r="P48" s="82"/>
      <c r="Q48" s="82"/>
      <c r="R48" s="82"/>
    </row>
    <row r="49" spans="1:18" ht="14.25" customHeight="1">
      <c r="A49" s="82"/>
      <c r="B49" s="82"/>
      <c r="C49" s="82"/>
      <c r="D49" s="82"/>
      <c r="E49" s="82"/>
      <c r="F49" s="82"/>
      <c r="G49" s="82"/>
      <c r="H49" s="82"/>
      <c r="I49" s="91"/>
      <c r="J49" s="82"/>
      <c r="K49" s="82"/>
      <c r="L49" s="82"/>
      <c r="M49" s="82"/>
      <c r="N49" s="82"/>
      <c r="O49" s="82"/>
      <c r="P49" s="82"/>
      <c r="Q49" s="82"/>
      <c r="R49" s="82"/>
    </row>
    <row r="50" spans="1:18" ht="14.25" customHeight="1">
      <c r="A50" s="82"/>
      <c r="B50" s="82"/>
      <c r="C50" s="82"/>
      <c r="D50" s="82"/>
      <c r="E50" s="82"/>
      <c r="F50" s="82"/>
      <c r="G50" s="82"/>
      <c r="H50" s="82"/>
      <c r="I50" s="91"/>
      <c r="J50" s="82"/>
      <c r="K50" s="82"/>
      <c r="L50" s="82"/>
      <c r="M50" s="82"/>
      <c r="N50" s="82"/>
      <c r="O50" s="82"/>
      <c r="P50" s="82"/>
      <c r="Q50" s="82"/>
      <c r="R50" s="82"/>
    </row>
    <row r="51" spans="1:18" ht="14.25" customHeight="1">
      <c r="A51" s="82"/>
      <c r="B51" s="82"/>
      <c r="C51" s="82"/>
      <c r="D51" s="82"/>
      <c r="E51" s="82"/>
      <c r="F51" s="82"/>
      <c r="G51" s="82"/>
      <c r="H51" s="82"/>
      <c r="I51" s="91"/>
      <c r="J51" s="82"/>
      <c r="K51" s="82"/>
      <c r="L51" s="82"/>
      <c r="M51" s="82"/>
      <c r="N51" s="82"/>
      <c r="O51" s="82"/>
      <c r="P51" s="82"/>
      <c r="Q51" s="82"/>
      <c r="R51" s="82"/>
    </row>
    <row r="52" spans="1:18" ht="14.25" customHeight="1">
      <c r="A52" s="82"/>
      <c r="B52" s="82"/>
      <c r="C52" s="82"/>
      <c r="D52" s="82"/>
      <c r="E52" s="82"/>
      <c r="F52" s="82"/>
      <c r="G52" s="82"/>
      <c r="H52" s="82"/>
      <c r="I52" s="91"/>
      <c r="J52" s="82"/>
      <c r="K52" s="82"/>
      <c r="L52" s="82"/>
      <c r="M52" s="82"/>
      <c r="N52" s="82"/>
      <c r="O52" s="82"/>
      <c r="P52" s="82"/>
      <c r="Q52" s="82"/>
      <c r="R52" s="82"/>
    </row>
    <row r="53" spans="1:18" ht="14.25" customHeight="1">
      <c r="A53" s="82"/>
      <c r="B53" s="82"/>
      <c r="C53" s="82"/>
      <c r="D53" s="82"/>
      <c r="E53" s="82"/>
      <c r="F53" s="82"/>
      <c r="G53" s="82"/>
      <c r="H53" s="82"/>
      <c r="I53" s="91"/>
      <c r="J53" s="82"/>
      <c r="K53" s="82"/>
      <c r="L53" s="82"/>
      <c r="M53" s="82"/>
      <c r="N53" s="82"/>
      <c r="O53" s="82"/>
      <c r="P53" s="82"/>
      <c r="Q53" s="82"/>
      <c r="R53" s="82"/>
    </row>
    <row r="54" spans="1:18" ht="14.25" customHeight="1">
      <c r="A54" s="82"/>
      <c r="B54" s="82"/>
      <c r="C54" s="82"/>
      <c r="D54" s="82"/>
      <c r="E54" s="82"/>
      <c r="F54" s="82"/>
      <c r="G54" s="82"/>
      <c r="H54" s="82"/>
      <c r="I54" s="91"/>
      <c r="J54" s="82"/>
      <c r="K54" s="82"/>
      <c r="L54" s="82"/>
      <c r="M54" s="82"/>
      <c r="N54" s="82"/>
      <c r="O54" s="82"/>
      <c r="P54" s="82"/>
      <c r="Q54" s="82"/>
      <c r="R54" s="82"/>
    </row>
    <row r="55" spans="1:18" ht="14.25" customHeight="1">
      <c r="A55" s="82"/>
      <c r="B55" s="82"/>
      <c r="C55" s="82"/>
      <c r="D55" s="82"/>
      <c r="E55" s="82"/>
      <c r="F55" s="82"/>
      <c r="G55" s="82"/>
      <c r="H55" s="82"/>
      <c r="I55" s="91"/>
      <c r="J55" s="82"/>
      <c r="K55" s="82"/>
      <c r="L55" s="82"/>
      <c r="M55" s="82"/>
      <c r="N55" s="82"/>
      <c r="O55" s="82"/>
      <c r="P55" s="82"/>
      <c r="Q55" s="82"/>
      <c r="R55" s="82"/>
    </row>
    <row r="56" spans="1:18" ht="14.25" customHeight="1">
      <c r="A56" s="82"/>
      <c r="B56" s="82"/>
      <c r="C56" s="82"/>
      <c r="D56" s="82"/>
      <c r="E56" s="82"/>
      <c r="F56" s="82"/>
      <c r="G56" s="82"/>
      <c r="H56" s="82"/>
      <c r="I56" s="91"/>
      <c r="J56" s="82"/>
      <c r="K56" s="82"/>
      <c r="L56" s="82"/>
      <c r="M56" s="82"/>
      <c r="N56" s="82"/>
      <c r="O56" s="82"/>
      <c r="P56" s="82"/>
      <c r="Q56" s="82"/>
      <c r="R56" s="82"/>
    </row>
    <row r="57" spans="1:18" ht="14.25" customHeight="1">
      <c r="A57" s="82"/>
      <c r="B57" s="82"/>
      <c r="C57" s="82"/>
      <c r="D57" s="82"/>
      <c r="E57" s="82"/>
      <c r="F57" s="82"/>
      <c r="G57" s="82"/>
      <c r="H57" s="82"/>
      <c r="I57" s="91"/>
      <c r="J57" s="82"/>
      <c r="K57" s="82"/>
      <c r="L57" s="82"/>
      <c r="M57" s="82"/>
      <c r="N57" s="82"/>
      <c r="O57" s="82"/>
      <c r="P57" s="82"/>
      <c r="Q57" s="82"/>
      <c r="R57" s="82"/>
    </row>
    <row r="58" spans="1:18" ht="14.25" customHeight="1">
      <c r="A58" s="82"/>
      <c r="B58" s="82"/>
      <c r="C58" s="82"/>
      <c r="D58" s="82"/>
      <c r="E58" s="82"/>
      <c r="F58" s="82"/>
      <c r="G58" s="82"/>
      <c r="H58" s="82"/>
      <c r="I58" s="91"/>
      <c r="J58" s="82"/>
      <c r="K58" s="82"/>
      <c r="L58" s="82"/>
      <c r="M58" s="82"/>
      <c r="N58" s="82"/>
      <c r="O58" s="82"/>
      <c r="P58" s="82"/>
      <c r="Q58" s="82"/>
      <c r="R58" s="82"/>
    </row>
    <row r="59" spans="1:18" ht="14.25" customHeight="1">
      <c r="A59" s="82"/>
      <c r="B59" s="82"/>
      <c r="C59" s="82"/>
      <c r="D59" s="82"/>
      <c r="E59" s="82"/>
      <c r="F59" s="82"/>
      <c r="G59" s="82"/>
      <c r="H59" s="82"/>
      <c r="I59" s="91"/>
      <c r="J59" s="82"/>
      <c r="K59" s="82"/>
      <c r="L59" s="82"/>
      <c r="M59" s="82"/>
      <c r="N59" s="82"/>
      <c r="O59" s="82"/>
      <c r="P59" s="82"/>
      <c r="Q59" s="82"/>
      <c r="R59" s="82"/>
    </row>
    <row r="60" spans="1:18" ht="14.25" customHeight="1">
      <c r="A60" s="82"/>
      <c r="B60" s="82"/>
      <c r="C60" s="82"/>
      <c r="D60" s="82"/>
      <c r="E60" s="82"/>
      <c r="F60" s="82"/>
      <c r="G60" s="82"/>
      <c r="H60" s="82"/>
      <c r="I60" s="91"/>
      <c r="J60" s="82"/>
      <c r="K60" s="82"/>
      <c r="L60" s="82"/>
      <c r="M60" s="82"/>
      <c r="N60" s="82"/>
      <c r="O60" s="82"/>
      <c r="P60" s="82"/>
      <c r="Q60" s="82"/>
      <c r="R60" s="82"/>
    </row>
    <row r="61" spans="1:18" ht="14.25" customHeight="1">
      <c r="A61" s="82"/>
      <c r="B61" s="82"/>
      <c r="C61" s="82"/>
      <c r="D61" s="82"/>
      <c r="E61" s="82"/>
      <c r="F61" s="82"/>
      <c r="G61" s="82"/>
      <c r="H61" s="82"/>
      <c r="I61" s="91"/>
      <c r="J61" s="82"/>
      <c r="K61" s="82"/>
      <c r="L61" s="82"/>
      <c r="M61" s="82"/>
      <c r="N61" s="82"/>
      <c r="O61" s="82"/>
      <c r="P61" s="82"/>
      <c r="Q61" s="82"/>
      <c r="R61" s="82"/>
    </row>
    <row r="62" spans="1:18" ht="14.25" customHeight="1">
      <c r="A62" s="82"/>
      <c r="B62" s="82"/>
      <c r="C62" s="82"/>
      <c r="D62" s="82"/>
      <c r="E62" s="82"/>
      <c r="F62" s="82"/>
      <c r="G62" s="82"/>
      <c r="H62" s="82"/>
      <c r="I62" s="91"/>
      <c r="J62" s="82"/>
      <c r="K62" s="82"/>
      <c r="L62" s="82"/>
      <c r="M62" s="82"/>
      <c r="N62" s="82"/>
      <c r="O62" s="82"/>
      <c r="P62" s="82"/>
      <c r="Q62" s="82"/>
      <c r="R62" s="82"/>
    </row>
    <row r="63" spans="1:18" ht="14.25" customHeight="1">
      <c r="A63" s="82"/>
      <c r="B63" s="82"/>
      <c r="C63" s="82"/>
      <c r="D63" s="82"/>
      <c r="E63" s="82"/>
      <c r="F63" s="82"/>
      <c r="G63" s="82"/>
      <c r="H63" s="82"/>
      <c r="I63" s="91"/>
      <c r="J63" s="82"/>
      <c r="K63" s="82"/>
      <c r="L63" s="82"/>
      <c r="M63" s="82"/>
      <c r="N63" s="82"/>
      <c r="O63" s="82"/>
      <c r="P63" s="82"/>
      <c r="Q63" s="82"/>
      <c r="R63" s="82"/>
    </row>
    <row r="64" spans="1:18" ht="14.25" customHeight="1">
      <c r="A64" s="82"/>
      <c r="B64" s="82"/>
      <c r="C64" s="82"/>
      <c r="D64" s="82"/>
      <c r="E64" s="82"/>
      <c r="F64" s="82"/>
      <c r="G64" s="82"/>
      <c r="H64" s="82"/>
      <c r="I64" s="91"/>
      <c r="J64" s="82"/>
      <c r="K64" s="82"/>
      <c r="L64" s="82"/>
      <c r="M64" s="82"/>
      <c r="N64" s="82"/>
      <c r="O64" s="82"/>
      <c r="P64" s="82"/>
      <c r="Q64" s="82"/>
      <c r="R64" s="82"/>
    </row>
    <row r="65" spans="1:18" ht="14.25" customHeight="1">
      <c r="A65" s="82"/>
      <c r="B65" s="82"/>
      <c r="C65" s="82"/>
      <c r="D65" s="82"/>
      <c r="E65" s="82"/>
      <c r="F65" s="82"/>
      <c r="G65" s="82"/>
      <c r="H65" s="82"/>
      <c r="I65" s="91"/>
      <c r="J65" s="82"/>
      <c r="K65" s="82"/>
      <c r="L65" s="82"/>
      <c r="M65" s="82"/>
      <c r="N65" s="82"/>
      <c r="O65" s="82"/>
      <c r="P65" s="82"/>
      <c r="Q65" s="82"/>
      <c r="R65" s="82"/>
    </row>
    <row r="66" spans="1:18" ht="14.25" customHeight="1">
      <c r="A66" s="82"/>
      <c r="B66" s="82"/>
      <c r="C66" s="82"/>
      <c r="D66" s="82"/>
      <c r="E66" s="82"/>
      <c r="F66" s="82"/>
      <c r="G66" s="82"/>
      <c r="H66" s="82"/>
      <c r="I66" s="91"/>
      <c r="J66" s="82"/>
      <c r="K66" s="82"/>
      <c r="L66" s="82"/>
      <c r="M66" s="82"/>
      <c r="N66" s="82"/>
      <c r="O66" s="82"/>
      <c r="P66" s="82"/>
      <c r="Q66" s="82"/>
      <c r="R66" s="82"/>
    </row>
    <row r="67" spans="1:18" ht="14.25" customHeight="1">
      <c r="A67" s="82"/>
      <c r="B67" s="82"/>
      <c r="C67" s="82"/>
      <c r="D67" s="82"/>
      <c r="E67" s="82"/>
      <c r="F67" s="82"/>
      <c r="G67" s="82"/>
      <c r="H67" s="82"/>
      <c r="I67" s="91"/>
      <c r="J67" s="82"/>
      <c r="K67" s="82"/>
      <c r="L67" s="82"/>
      <c r="M67" s="82"/>
      <c r="N67" s="82"/>
      <c r="O67" s="82"/>
      <c r="P67" s="82"/>
      <c r="Q67" s="82"/>
      <c r="R67" s="82"/>
    </row>
    <row r="68" spans="1:18" ht="14.25" customHeight="1">
      <c r="A68" s="82"/>
      <c r="B68" s="82"/>
      <c r="C68" s="82"/>
      <c r="D68" s="82"/>
      <c r="E68" s="82"/>
      <c r="F68" s="82"/>
      <c r="G68" s="82"/>
      <c r="H68" s="82"/>
      <c r="I68" s="91"/>
      <c r="J68" s="82"/>
      <c r="K68" s="82"/>
      <c r="L68" s="82"/>
      <c r="M68" s="82"/>
      <c r="N68" s="82"/>
      <c r="O68" s="82"/>
      <c r="P68" s="82"/>
      <c r="Q68" s="82"/>
      <c r="R68" s="82"/>
    </row>
    <row r="69" spans="1:18" ht="14.25" customHeight="1">
      <c r="A69" s="82"/>
      <c r="B69" s="82"/>
      <c r="C69" s="82"/>
      <c r="D69" s="82"/>
      <c r="E69" s="82"/>
      <c r="F69" s="82"/>
      <c r="G69" s="82"/>
      <c r="H69" s="82"/>
      <c r="I69" s="91"/>
      <c r="J69" s="82"/>
      <c r="K69" s="82"/>
      <c r="L69" s="82"/>
      <c r="M69" s="82"/>
      <c r="N69" s="82"/>
      <c r="O69" s="82"/>
      <c r="P69" s="82"/>
      <c r="Q69" s="82"/>
      <c r="R69" s="82"/>
    </row>
    <row r="70" spans="1:18" ht="14.25" customHeight="1">
      <c r="A70" s="82"/>
      <c r="B70" s="82"/>
      <c r="C70" s="82"/>
      <c r="D70" s="82"/>
      <c r="E70" s="82"/>
      <c r="F70" s="82"/>
      <c r="G70" s="82"/>
      <c r="H70" s="82"/>
      <c r="I70" s="91"/>
      <c r="J70" s="82"/>
      <c r="K70" s="82"/>
      <c r="L70" s="82"/>
      <c r="M70" s="82"/>
      <c r="N70" s="82"/>
      <c r="O70" s="82"/>
      <c r="P70" s="82"/>
      <c r="Q70" s="82"/>
      <c r="R70" s="82"/>
    </row>
    <row r="71" spans="1:18" ht="14.25" customHeight="1">
      <c r="A71" s="82"/>
      <c r="B71" s="82"/>
      <c r="C71" s="82"/>
      <c r="D71" s="82"/>
      <c r="E71" s="82"/>
      <c r="F71" s="82"/>
      <c r="G71" s="82"/>
      <c r="H71" s="82"/>
      <c r="I71" s="91"/>
      <c r="J71" s="82"/>
      <c r="K71" s="82"/>
      <c r="L71" s="82"/>
      <c r="M71" s="82"/>
      <c r="N71" s="82"/>
      <c r="O71" s="82"/>
      <c r="P71" s="82"/>
      <c r="Q71" s="82"/>
      <c r="R71" s="82"/>
    </row>
    <row r="72" spans="1:18" ht="14.25" customHeight="1">
      <c r="A72" s="82"/>
      <c r="B72" s="82"/>
      <c r="C72" s="82"/>
      <c r="D72" s="82"/>
      <c r="E72" s="82"/>
      <c r="F72" s="82"/>
      <c r="G72" s="82"/>
      <c r="H72" s="82"/>
      <c r="I72" s="91"/>
      <c r="J72" s="82"/>
      <c r="K72" s="82"/>
      <c r="L72" s="82"/>
      <c r="M72" s="82"/>
      <c r="N72" s="82"/>
      <c r="O72" s="82"/>
      <c r="P72" s="82"/>
      <c r="Q72" s="82"/>
      <c r="R72" s="82"/>
    </row>
    <row r="73" spans="1:18" ht="14.25" customHeight="1">
      <c r="A73" s="82"/>
      <c r="B73" s="82"/>
      <c r="C73" s="82"/>
      <c r="D73" s="82"/>
      <c r="E73" s="82"/>
      <c r="F73" s="82"/>
      <c r="G73" s="82"/>
      <c r="H73" s="82"/>
      <c r="I73" s="91"/>
      <c r="J73" s="82"/>
      <c r="K73" s="82"/>
      <c r="L73" s="82"/>
      <c r="M73" s="82"/>
      <c r="N73" s="82"/>
      <c r="O73" s="82"/>
      <c r="P73" s="82"/>
      <c r="Q73" s="82"/>
      <c r="R73" s="82"/>
    </row>
    <row r="74" spans="1:18" ht="14.25" customHeight="1">
      <c r="A74" s="82"/>
      <c r="B74" s="82"/>
      <c r="C74" s="82"/>
      <c r="D74" s="82"/>
      <c r="E74" s="82"/>
      <c r="F74" s="82"/>
      <c r="G74" s="82"/>
      <c r="H74" s="82"/>
      <c r="I74" s="91"/>
      <c r="J74" s="82"/>
      <c r="K74" s="82"/>
      <c r="L74" s="82"/>
      <c r="M74" s="82"/>
      <c r="N74" s="82"/>
      <c r="O74" s="82"/>
      <c r="P74" s="82"/>
      <c r="Q74" s="82"/>
      <c r="R74" s="82"/>
    </row>
    <row r="75" spans="1:18" ht="14.25" customHeight="1">
      <c r="A75" s="82"/>
      <c r="B75" s="82"/>
      <c r="C75" s="82"/>
      <c r="D75" s="82"/>
      <c r="E75" s="82"/>
      <c r="F75" s="82"/>
      <c r="G75" s="82"/>
      <c r="H75" s="82"/>
      <c r="I75" s="91"/>
      <c r="J75" s="82"/>
      <c r="K75" s="82"/>
      <c r="L75" s="82"/>
      <c r="M75" s="82"/>
      <c r="N75" s="82"/>
      <c r="O75" s="82"/>
      <c r="P75" s="82"/>
      <c r="Q75" s="82"/>
      <c r="R75" s="82"/>
    </row>
    <row r="76" spans="1:18" ht="14.25" customHeight="1">
      <c r="A76" s="82"/>
      <c r="B76" s="82"/>
      <c r="C76" s="82"/>
      <c r="D76" s="82"/>
      <c r="E76" s="82"/>
      <c r="F76" s="82"/>
      <c r="G76" s="82"/>
      <c r="H76" s="82"/>
      <c r="I76" s="91"/>
      <c r="J76" s="82"/>
      <c r="K76" s="82"/>
      <c r="L76" s="82"/>
      <c r="M76" s="82"/>
      <c r="N76" s="82"/>
      <c r="O76" s="82"/>
      <c r="P76" s="82"/>
      <c r="Q76" s="82"/>
      <c r="R76" s="82"/>
    </row>
    <row r="77" spans="1:18" ht="14.25" customHeight="1">
      <c r="A77" s="82"/>
      <c r="B77" s="82"/>
      <c r="C77" s="82"/>
      <c r="D77" s="82"/>
      <c r="E77" s="82"/>
      <c r="F77" s="82"/>
      <c r="G77" s="82"/>
      <c r="H77" s="82"/>
      <c r="I77" s="91"/>
      <c r="J77" s="82"/>
      <c r="K77" s="82"/>
      <c r="L77" s="82"/>
      <c r="M77" s="82"/>
      <c r="N77" s="82"/>
      <c r="O77" s="82"/>
      <c r="P77" s="82"/>
      <c r="Q77" s="82"/>
      <c r="R77" s="82"/>
    </row>
    <row r="78" spans="1:18" ht="14.25" customHeight="1">
      <c r="A78" s="82"/>
      <c r="B78" s="82"/>
      <c r="C78" s="82"/>
      <c r="D78" s="82"/>
      <c r="E78" s="82"/>
      <c r="F78" s="82"/>
      <c r="G78" s="82"/>
      <c r="H78" s="82"/>
      <c r="I78" s="91"/>
      <c r="J78" s="82"/>
      <c r="K78" s="82"/>
      <c r="L78" s="82"/>
      <c r="M78" s="82"/>
      <c r="N78" s="82"/>
      <c r="O78" s="82"/>
      <c r="P78" s="82"/>
      <c r="Q78" s="82"/>
      <c r="R78" s="82"/>
    </row>
    <row r="79" spans="1:18" ht="14.25" customHeight="1">
      <c r="A79" s="82"/>
      <c r="B79" s="82"/>
      <c r="C79" s="82"/>
      <c r="D79" s="82"/>
      <c r="E79" s="82"/>
      <c r="F79" s="82"/>
      <c r="G79" s="82"/>
      <c r="H79" s="82"/>
      <c r="I79" s="91"/>
      <c r="J79" s="82"/>
      <c r="K79" s="82"/>
      <c r="L79" s="82"/>
      <c r="M79" s="82"/>
      <c r="N79" s="82"/>
      <c r="O79" s="82"/>
      <c r="P79" s="82"/>
      <c r="Q79" s="82"/>
      <c r="R79" s="82"/>
    </row>
    <row r="80" spans="1:18" ht="14.25" customHeight="1">
      <c r="A80" s="82"/>
      <c r="B80" s="82"/>
      <c r="C80" s="82"/>
      <c r="D80" s="82"/>
      <c r="E80" s="82"/>
      <c r="F80" s="82"/>
      <c r="G80" s="82"/>
      <c r="H80" s="82"/>
      <c r="I80" s="91"/>
      <c r="J80" s="82"/>
      <c r="K80" s="82"/>
      <c r="L80" s="82"/>
      <c r="M80" s="82"/>
      <c r="N80" s="82"/>
      <c r="O80" s="82"/>
      <c r="P80" s="82"/>
      <c r="Q80" s="82"/>
      <c r="R80" s="82"/>
    </row>
    <row r="81" spans="1:18" ht="14.25" customHeight="1">
      <c r="A81" s="82"/>
      <c r="B81" s="82"/>
      <c r="C81" s="82"/>
      <c r="D81" s="82"/>
      <c r="E81" s="82"/>
      <c r="F81" s="82"/>
      <c r="G81" s="82"/>
      <c r="H81" s="82"/>
      <c r="I81" s="91"/>
      <c r="J81" s="82"/>
      <c r="K81" s="82"/>
      <c r="L81" s="82"/>
      <c r="M81" s="82"/>
      <c r="N81" s="82"/>
      <c r="O81" s="82"/>
      <c r="P81" s="82"/>
      <c r="Q81" s="82"/>
      <c r="R81" s="82"/>
    </row>
    <row r="82" spans="1:18" ht="14.25" customHeight="1">
      <c r="A82" s="82"/>
      <c r="B82" s="82"/>
      <c r="C82" s="82"/>
      <c r="D82" s="82"/>
      <c r="E82" s="82"/>
      <c r="F82" s="82"/>
      <c r="G82" s="82"/>
      <c r="H82" s="82"/>
      <c r="I82" s="91"/>
      <c r="J82" s="82"/>
      <c r="K82" s="82"/>
      <c r="L82" s="82"/>
      <c r="M82" s="82"/>
      <c r="N82" s="82"/>
      <c r="O82" s="82"/>
      <c r="P82" s="82"/>
      <c r="Q82" s="82"/>
      <c r="R82" s="82"/>
    </row>
    <row r="83" spans="1:18" ht="14.25" customHeight="1">
      <c r="A83" s="82"/>
      <c r="B83" s="82"/>
      <c r="C83" s="82"/>
      <c r="D83" s="82"/>
      <c r="E83" s="82"/>
      <c r="F83" s="82"/>
      <c r="G83" s="82"/>
      <c r="H83" s="82"/>
      <c r="I83" s="91"/>
      <c r="J83" s="82"/>
      <c r="K83" s="82"/>
      <c r="L83" s="82"/>
      <c r="M83" s="82"/>
      <c r="N83" s="82"/>
      <c r="O83" s="82"/>
      <c r="P83" s="82"/>
      <c r="Q83" s="82"/>
      <c r="R83" s="82"/>
    </row>
    <row r="84" spans="1:18" ht="14.25" customHeight="1">
      <c r="A84" s="82"/>
      <c r="B84" s="82"/>
      <c r="C84" s="82"/>
      <c r="D84" s="82"/>
      <c r="E84" s="82"/>
      <c r="F84" s="82"/>
      <c r="G84" s="82"/>
      <c r="H84" s="82"/>
      <c r="I84" s="91"/>
      <c r="J84" s="82"/>
      <c r="K84" s="82"/>
      <c r="L84" s="82"/>
      <c r="M84" s="82"/>
      <c r="N84" s="82"/>
      <c r="O84" s="82"/>
      <c r="P84" s="82"/>
      <c r="Q84" s="82"/>
      <c r="R84" s="82"/>
    </row>
    <row r="85" spans="1:18" ht="14.25" customHeight="1">
      <c r="A85" s="82"/>
      <c r="B85" s="82"/>
      <c r="C85" s="82"/>
      <c r="D85" s="82"/>
      <c r="E85" s="82"/>
      <c r="F85" s="82"/>
      <c r="G85" s="82"/>
      <c r="H85" s="82"/>
      <c r="I85" s="91"/>
      <c r="J85" s="82"/>
      <c r="K85" s="82"/>
      <c r="L85" s="82"/>
      <c r="M85" s="82"/>
      <c r="N85" s="82"/>
      <c r="O85" s="82"/>
      <c r="P85" s="82"/>
      <c r="Q85" s="82"/>
      <c r="R85" s="82"/>
    </row>
    <row r="86" spans="1:18" ht="14.25" customHeight="1">
      <c r="A86" s="82"/>
      <c r="B86" s="82"/>
      <c r="C86" s="82"/>
      <c r="D86" s="82"/>
      <c r="E86" s="82"/>
      <c r="F86" s="82"/>
      <c r="G86" s="82"/>
      <c r="H86" s="82"/>
      <c r="I86" s="91"/>
      <c r="J86" s="82"/>
      <c r="K86" s="82"/>
      <c r="L86" s="82"/>
      <c r="M86" s="82"/>
      <c r="N86" s="82"/>
      <c r="O86" s="82"/>
      <c r="P86" s="82"/>
      <c r="Q86" s="82"/>
      <c r="R86" s="82"/>
    </row>
    <row r="87" spans="1:18" ht="14.25" customHeight="1">
      <c r="A87" s="82"/>
      <c r="B87" s="82"/>
      <c r="C87" s="82"/>
      <c r="D87" s="82"/>
      <c r="E87" s="82"/>
      <c r="F87" s="82"/>
      <c r="G87" s="82"/>
      <c r="H87" s="82"/>
      <c r="I87" s="91"/>
      <c r="J87" s="82"/>
      <c r="K87" s="82"/>
      <c r="L87" s="82"/>
      <c r="M87" s="82"/>
      <c r="N87" s="82"/>
      <c r="O87" s="82"/>
      <c r="P87" s="82"/>
      <c r="Q87" s="82"/>
      <c r="R87" s="82"/>
    </row>
    <row r="88" spans="1:18" ht="14.25" customHeight="1">
      <c r="A88" s="82"/>
      <c r="B88" s="82"/>
      <c r="C88" s="82"/>
      <c r="D88" s="82"/>
      <c r="E88" s="82"/>
      <c r="F88" s="82"/>
      <c r="G88" s="82"/>
      <c r="H88" s="82"/>
      <c r="I88" s="91"/>
      <c r="J88" s="82"/>
      <c r="K88" s="82"/>
      <c r="L88" s="82"/>
      <c r="M88" s="82"/>
      <c r="N88" s="82"/>
      <c r="O88" s="82"/>
      <c r="P88" s="82"/>
      <c r="Q88" s="82"/>
      <c r="R88" s="82"/>
    </row>
    <row r="89" spans="1:18" ht="14.25" customHeight="1">
      <c r="A89" s="82"/>
      <c r="B89" s="82"/>
      <c r="C89" s="82"/>
      <c r="D89" s="82"/>
      <c r="E89" s="82"/>
      <c r="F89" s="82"/>
      <c r="G89" s="82"/>
      <c r="H89" s="82"/>
      <c r="I89" s="91"/>
      <c r="J89" s="82"/>
      <c r="K89" s="82"/>
      <c r="L89" s="82"/>
      <c r="M89" s="82"/>
      <c r="N89" s="82"/>
      <c r="O89" s="82"/>
      <c r="P89" s="82"/>
      <c r="Q89" s="82"/>
      <c r="R89" s="82"/>
    </row>
    <row r="90" spans="1:18" ht="14.25" customHeight="1">
      <c r="A90" s="82"/>
      <c r="B90" s="82"/>
      <c r="C90" s="82"/>
      <c r="D90" s="82"/>
      <c r="E90" s="82"/>
      <c r="F90" s="82"/>
      <c r="G90" s="82"/>
      <c r="H90" s="82"/>
      <c r="I90" s="91"/>
      <c r="J90" s="82"/>
      <c r="K90" s="82"/>
      <c r="L90" s="82"/>
      <c r="M90" s="82"/>
      <c r="N90" s="82"/>
      <c r="O90" s="82"/>
      <c r="P90" s="82"/>
      <c r="Q90" s="82"/>
      <c r="R90" s="82"/>
    </row>
    <row r="91" spans="1:18" ht="14.25" customHeight="1">
      <c r="A91" s="82"/>
      <c r="B91" s="82"/>
      <c r="C91" s="82"/>
      <c r="D91" s="82"/>
      <c r="E91" s="82"/>
      <c r="F91" s="82"/>
      <c r="G91" s="82"/>
      <c r="H91" s="82"/>
      <c r="I91" s="91"/>
      <c r="J91" s="82"/>
      <c r="K91" s="82"/>
      <c r="L91" s="82"/>
      <c r="M91" s="82"/>
      <c r="N91" s="82"/>
      <c r="O91" s="82"/>
      <c r="P91" s="82"/>
      <c r="Q91" s="82"/>
      <c r="R91" s="82"/>
    </row>
    <row r="92" spans="1:18" ht="14.25" customHeight="1">
      <c r="A92" s="82"/>
      <c r="B92" s="82"/>
      <c r="C92" s="82"/>
      <c r="D92" s="82"/>
      <c r="E92" s="82"/>
      <c r="F92" s="82"/>
      <c r="G92" s="82"/>
      <c r="H92" s="82"/>
      <c r="I92" s="91"/>
      <c r="J92" s="82"/>
      <c r="K92" s="82"/>
      <c r="L92" s="82"/>
      <c r="M92" s="82"/>
      <c r="N92" s="82"/>
      <c r="O92" s="82"/>
      <c r="P92" s="82"/>
      <c r="Q92" s="82"/>
      <c r="R92" s="82"/>
    </row>
    <row r="93" spans="1:18" ht="14.25" customHeight="1">
      <c r="A93" s="82"/>
      <c r="B93" s="82"/>
      <c r="C93" s="82"/>
      <c r="D93" s="82"/>
      <c r="E93" s="82"/>
      <c r="F93" s="82"/>
      <c r="G93" s="82"/>
      <c r="H93" s="82"/>
      <c r="I93" s="91"/>
      <c r="J93" s="82"/>
      <c r="K93" s="82"/>
      <c r="L93" s="82"/>
      <c r="M93" s="82"/>
      <c r="N93" s="82"/>
      <c r="O93" s="82"/>
      <c r="P93" s="82"/>
      <c r="Q93" s="82"/>
      <c r="R93" s="82"/>
    </row>
    <row r="94" spans="1:18" ht="14.25" customHeight="1">
      <c r="A94" s="82"/>
      <c r="B94" s="82"/>
      <c r="C94" s="82"/>
      <c r="D94" s="82"/>
      <c r="E94" s="82"/>
      <c r="F94" s="82"/>
      <c r="G94" s="82"/>
      <c r="H94" s="82"/>
      <c r="I94" s="91"/>
      <c r="J94" s="82"/>
      <c r="K94" s="82"/>
      <c r="L94" s="82"/>
      <c r="M94" s="82"/>
      <c r="N94" s="82"/>
      <c r="O94" s="82"/>
      <c r="P94" s="82"/>
      <c r="Q94" s="82"/>
      <c r="R94" s="82"/>
    </row>
    <row r="95" spans="1:18" ht="14.25" customHeight="1">
      <c r="A95" s="82"/>
      <c r="B95" s="82"/>
      <c r="C95" s="82"/>
      <c r="D95" s="82"/>
      <c r="E95" s="82"/>
      <c r="F95" s="82"/>
      <c r="G95" s="82"/>
      <c r="H95" s="82"/>
      <c r="I95" s="91"/>
      <c r="J95" s="82"/>
      <c r="K95" s="82"/>
      <c r="L95" s="82"/>
      <c r="M95" s="82"/>
      <c r="N95" s="82"/>
      <c r="O95" s="82"/>
      <c r="P95" s="82"/>
      <c r="Q95" s="82"/>
      <c r="R95" s="82"/>
    </row>
    <row r="96" spans="1:18" ht="14.25" customHeight="1">
      <c r="A96" s="82"/>
      <c r="B96" s="82"/>
      <c r="C96" s="82"/>
      <c r="D96" s="82"/>
      <c r="E96" s="82"/>
      <c r="F96" s="82"/>
      <c r="G96" s="82"/>
      <c r="H96" s="82"/>
      <c r="I96" s="91"/>
      <c r="J96" s="82"/>
      <c r="K96" s="82"/>
      <c r="L96" s="82"/>
      <c r="M96" s="82"/>
      <c r="N96" s="82"/>
      <c r="O96" s="82"/>
      <c r="P96" s="82"/>
      <c r="Q96" s="82"/>
      <c r="R96" s="82"/>
    </row>
    <row r="97" spans="1:18" ht="14.25" customHeight="1">
      <c r="A97" s="82"/>
      <c r="B97" s="82"/>
      <c r="C97" s="82"/>
      <c r="D97" s="82"/>
      <c r="E97" s="82"/>
      <c r="F97" s="82"/>
      <c r="G97" s="82"/>
      <c r="H97" s="82"/>
      <c r="I97" s="91"/>
      <c r="J97" s="82"/>
      <c r="K97" s="82"/>
      <c r="L97" s="82"/>
      <c r="M97" s="82"/>
      <c r="N97" s="82"/>
      <c r="O97" s="82"/>
      <c r="P97" s="82"/>
      <c r="Q97" s="82"/>
      <c r="R97" s="82"/>
    </row>
    <row r="98" spans="1:18" ht="14.25" customHeight="1">
      <c r="A98" s="82"/>
      <c r="B98" s="82"/>
      <c r="C98" s="82"/>
      <c r="D98" s="82"/>
      <c r="E98" s="82"/>
      <c r="F98" s="82"/>
      <c r="G98" s="82"/>
      <c r="H98" s="82"/>
      <c r="I98" s="91"/>
      <c r="J98" s="82"/>
      <c r="K98" s="82"/>
      <c r="L98" s="82"/>
      <c r="M98" s="82"/>
      <c r="N98" s="82"/>
      <c r="O98" s="82"/>
      <c r="P98" s="82"/>
      <c r="Q98" s="82"/>
      <c r="R98" s="82"/>
    </row>
    <row r="99" spans="1:18" ht="14.25" customHeight="1">
      <c r="A99" s="82"/>
      <c r="B99" s="82"/>
      <c r="C99" s="82"/>
      <c r="D99" s="82"/>
      <c r="E99" s="82"/>
      <c r="F99" s="82"/>
      <c r="G99" s="82"/>
      <c r="H99" s="82"/>
      <c r="I99" s="91"/>
      <c r="J99" s="82"/>
      <c r="K99" s="82"/>
      <c r="L99" s="82"/>
      <c r="M99" s="82"/>
      <c r="N99" s="82"/>
      <c r="O99" s="82"/>
      <c r="P99" s="82"/>
      <c r="Q99" s="82"/>
      <c r="R99" s="82"/>
    </row>
    <row r="100" spans="1:18" ht="14.25" customHeight="1">
      <c r="A100" s="82"/>
      <c r="B100" s="82"/>
      <c r="C100" s="82"/>
      <c r="D100" s="82"/>
      <c r="E100" s="82"/>
      <c r="F100" s="82"/>
      <c r="G100" s="82"/>
      <c r="H100" s="82"/>
      <c r="I100" s="91"/>
      <c r="J100" s="82"/>
      <c r="K100" s="82"/>
      <c r="L100" s="82"/>
      <c r="M100" s="82"/>
      <c r="N100" s="82"/>
      <c r="O100" s="82"/>
      <c r="P100" s="82"/>
      <c r="Q100" s="82"/>
      <c r="R100" s="82"/>
    </row>
    <row r="101" spans="1:18" ht="14.25" customHeight="1">
      <c r="A101" s="82"/>
      <c r="B101" s="82"/>
      <c r="C101" s="82"/>
      <c r="D101" s="82"/>
      <c r="E101" s="82"/>
      <c r="F101" s="82"/>
      <c r="G101" s="82"/>
      <c r="H101" s="82"/>
      <c r="I101" s="91"/>
      <c r="J101" s="82"/>
      <c r="K101" s="82"/>
      <c r="L101" s="82"/>
      <c r="M101" s="82"/>
      <c r="N101" s="82"/>
      <c r="O101" s="82"/>
      <c r="P101" s="82"/>
      <c r="Q101" s="82"/>
      <c r="R101" s="82"/>
    </row>
    <row r="102" spans="1:18" ht="14.25" customHeight="1">
      <c r="A102" s="82"/>
      <c r="B102" s="82"/>
      <c r="C102" s="82"/>
      <c r="D102" s="82"/>
      <c r="E102" s="82"/>
      <c r="F102" s="82"/>
      <c r="G102" s="82"/>
      <c r="H102" s="82"/>
      <c r="I102" s="91"/>
      <c r="J102" s="82"/>
      <c r="K102" s="82"/>
      <c r="L102" s="82"/>
      <c r="M102" s="82"/>
      <c r="N102" s="82"/>
      <c r="O102" s="82"/>
      <c r="P102" s="82"/>
      <c r="Q102" s="82"/>
      <c r="R102" s="82"/>
    </row>
    <row r="103" spans="1:18" ht="14.25" customHeight="1">
      <c r="A103" s="82"/>
      <c r="B103" s="82"/>
      <c r="C103" s="82"/>
      <c r="D103" s="82"/>
      <c r="E103" s="82"/>
      <c r="F103" s="82"/>
      <c r="G103" s="82"/>
      <c r="H103" s="82"/>
      <c r="I103" s="91"/>
      <c r="J103" s="82"/>
      <c r="K103" s="82"/>
      <c r="L103" s="82"/>
      <c r="M103" s="82"/>
      <c r="N103" s="82"/>
      <c r="O103" s="82"/>
      <c r="P103" s="82"/>
      <c r="Q103" s="82"/>
      <c r="R103" s="82"/>
    </row>
    <row r="104" spans="1:18" ht="14.25" customHeight="1">
      <c r="A104" s="82"/>
      <c r="B104" s="82"/>
      <c r="C104" s="82"/>
      <c r="D104" s="82"/>
      <c r="E104" s="82"/>
      <c r="F104" s="82"/>
      <c r="G104" s="82"/>
      <c r="H104" s="82"/>
      <c r="I104" s="91"/>
      <c r="J104" s="82"/>
      <c r="K104" s="82"/>
      <c r="L104" s="82"/>
      <c r="M104" s="82"/>
      <c r="N104" s="82"/>
      <c r="O104" s="82"/>
      <c r="P104" s="82"/>
      <c r="Q104" s="82"/>
      <c r="R104" s="82"/>
    </row>
    <row r="105" spans="1:18" ht="14.25" customHeight="1">
      <c r="A105" s="82"/>
      <c r="B105" s="82"/>
      <c r="C105" s="82"/>
      <c r="D105" s="82"/>
      <c r="E105" s="82"/>
      <c r="F105" s="82"/>
      <c r="G105" s="82"/>
      <c r="H105" s="82"/>
      <c r="I105" s="91"/>
      <c r="J105" s="82"/>
      <c r="K105" s="82"/>
      <c r="L105" s="82"/>
      <c r="M105" s="82"/>
      <c r="N105" s="82"/>
      <c r="O105" s="82"/>
      <c r="P105" s="82"/>
      <c r="Q105" s="82"/>
      <c r="R105" s="82"/>
    </row>
    <row r="106" spans="1:18" ht="14.25" customHeight="1">
      <c r="A106" s="82"/>
      <c r="B106" s="82"/>
      <c r="C106" s="82"/>
      <c r="D106" s="82"/>
      <c r="E106" s="82"/>
      <c r="F106" s="82"/>
      <c r="G106" s="82"/>
      <c r="H106" s="82"/>
      <c r="I106" s="91"/>
      <c r="J106" s="82"/>
      <c r="K106" s="82"/>
      <c r="L106" s="82"/>
      <c r="M106" s="82"/>
      <c r="N106" s="82"/>
      <c r="O106" s="82"/>
      <c r="P106" s="82"/>
      <c r="Q106" s="82"/>
      <c r="R106" s="82"/>
    </row>
    <row r="107" spans="1:18" ht="14.25" customHeight="1">
      <c r="A107" s="82"/>
      <c r="B107" s="82"/>
      <c r="C107" s="82"/>
      <c r="D107" s="82"/>
      <c r="E107" s="82"/>
      <c r="F107" s="82"/>
      <c r="G107" s="82"/>
      <c r="H107" s="82"/>
      <c r="I107" s="91"/>
      <c r="J107" s="82"/>
      <c r="K107" s="82"/>
      <c r="L107" s="82"/>
      <c r="M107" s="82"/>
      <c r="N107" s="82"/>
      <c r="O107" s="82"/>
      <c r="P107" s="82"/>
      <c r="Q107" s="82"/>
      <c r="R107" s="82"/>
    </row>
    <row r="108" spans="1:18" ht="14.25" customHeight="1">
      <c r="A108" s="82"/>
      <c r="B108" s="82"/>
      <c r="C108" s="82"/>
      <c r="D108" s="82"/>
      <c r="E108" s="82"/>
      <c r="F108" s="82"/>
      <c r="G108" s="82"/>
      <c r="H108" s="82"/>
      <c r="I108" s="91"/>
      <c r="J108" s="82"/>
      <c r="K108" s="82"/>
      <c r="L108" s="82"/>
      <c r="M108" s="82"/>
      <c r="N108" s="82"/>
      <c r="O108" s="82"/>
      <c r="P108" s="82"/>
      <c r="Q108" s="82"/>
      <c r="R108" s="82"/>
    </row>
    <row r="109" spans="1:18" ht="14.25" customHeight="1">
      <c r="A109" s="82"/>
      <c r="B109" s="82"/>
      <c r="C109" s="82"/>
      <c r="D109" s="82"/>
      <c r="E109" s="82"/>
      <c r="F109" s="82"/>
      <c r="G109" s="82"/>
      <c r="H109" s="82"/>
      <c r="I109" s="91"/>
      <c r="J109" s="82"/>
      <c r="K109" s="82"/>
      <c r="L109" s="82"/>
      <c r="M109" s="82"/>
      <c r="N109" s="82"/>
      <c r="O109" s="82"/>
      <c r="P109" s="82"/>
      <c r="Q109" s="82"/>
      <c r="R109" s="82"/>
    </row>
    <row r="110" spans="1:18" ht="14.25" customHeight="1">
      <c r="A110" s="82"/>
      <c r="B110" s="82"/>
      <c r="C110" s="82"/>
      <c r="D110" s="82"/>
      <c r="E110" s="82"/>
      <c r="F110" s="82"/>
      <c r="G110" s="82"/>
      <c r="H110" s="82"/>
      <c r="I110" s="91"/>
      <c r="J110" s="82"/>
      <c r="K110" s="82"/>
      <c r="L110" s="82"/>
      <c r="M110" s="82"/>
      <c r="N110" s="82"/>
      <c r="O110" s="82"/>
      <c r="P110" s="82"/>
      <c r="Q110" s="82"/>
      <c r="R110" s="82"/>
    </row>
    <row r="111" spans="1:18" ht="14.25" customHeight="1">
      <c r="A111" s="82"/>
      <c r="B111" s="82"/>
      <c r="C111" s="82"/>
      <c r="D111" s="82"/>
      <c r="E111" s="82"/>
      <c r="F111" s="82"/>
      <c r="G111" s="82"/>
      <c r="H111" s="82"/>
      <c r="I111" s="91"/>
      <c r="J111" s="82"/>
      <c r="K111" s="82"/>
      <c r="L111" s="82"/>
      <c r="M111" s="82"/>
      <c r="N111" s="82"/>
      <c r="O111" s="82"/>
      <c r="P111" s="82"/>
      <c r="Q111" s="82"/>
      <c r="R111" s="82"/>
    </row>
    <row r="112" spans="1:18" ht="14.25" customHeight="1">
      <c r="A112" s="82"/>
      <c r="B112" s="82"/>
      <c r="C112" s="82"/>
      <c r="D112" s="82"/>
      <c r="E112" s="82"/>
      <c r="F112" s="82"/>
      <c r="G112" s="82"/>
      <c r="H112" s="82"/>
      <c r="I112" s="91"/>
      <c r="J112" s="82"/>
      <c r="K112" s="82"/>
      <c r="L112" s="82"/>
      <c r="M112" s="82"/>
      <c r="N112" s="82"/>
      <c r="O112" s="82"/>
      <c r="P112" s="82"/>
      <c r="Q112" s="82"/>
      <c r="R112" s="82"/>
    </row>
    <row r="113" spans="1:18" ht="14.25" customHeight="1">
      <c r="A113" s="82"/>
      <c r="B113" s="82"/>
      <c r="C113" s="82"/>
      <c r="D113" s="82"/>
      <c r="E113" s="82"/>
      <c r="F113" s="82"/>
      <c r="G113" s="82"/>
      <c r="H113" s="82"/>
      <c r="I113" s="91"/>
      <c r="J113" s="82"/>
      <c r="K113" s="82"/>
      <c r="L113" s="82"/>
      <c r="M113" s="82"/>
      <c r="N113" s="82"/>
      <c r="O113" s="82"/>
      <c r="P113" s="82"/>
      <c r="Q113" s="82"/>
      <c r="R113" s="82"/>
    </row>
    <row r="114" spans="1:18" ht="14.25" customHeight="1">
      <c r="A114" s="82"/>
      <c r="B114" s="82"/>
      <c r="C114" s="82"/>
      <c r="D114" s="82"/>
      <c r="E114" s="82"/>
      <c r="F114" s="82"/>
      <c r="G114" s="82"/>
      <c r="H114" s="82"/>
      <c r="I114" s="91"/>
      <c r="J114" s="82"/>
      <c r="K114" s="82"/>
      <c r="L114" s="82"/>
      <c r="M114" s="82"/>
      <c r="N114" s="82"/>
      <c r="O114" s="82"/>
      <c r="P114" s="82"/>
      <c r="Q114" s="82"/>
      <c r="R114" s="82"/>
    </row>
    <row r="115" spans="1:18" ht="14.25" customHeight="1">
      <c r="A115" s="82"/>
      <c r="B115" s="82"/>
      <c r="C115" s="82"/>
      <c r="D115" s="82"/>
      <c r="E115" s="82"/>
      <c r="F115" s="82"/>
      <c r="G115" s="82"/>
      <c r="H115" s="82"/>
      <c r="I115" s="91"/>
      <c r="J115" s="82"/>
      <c r="K115" s="82"/>
      <c r="L115" s="82"/>
      <c r="M115" s="82"/>
      <c r="N115" s="82"/>
      <c r="O115" s="82"/>
      <c r="P115" s="82"/>
      <c r="Q115" s="82"/>
      <c r="R115" s="82"/>
    </row>
    <row r="116" spans="1:18" ht="14.25" customHeight="1">
      <c r="A116" s="82"/>
      <c r="B116" s="82"/>
      <c r="C116" s="82"/>
      <c r="D116" s="82"/>
      <c r="E116" s="82"/>
      <c r="F116" s="82"/>
      <c r="G116" s="82"/>
      <c r="H116" s="82"/>
      <c r="I116" s="91"/>
      <c r="J116" s="82"/>
      <c r="K116" s="82"/>
      <c r="L116" s="82"/>
      <c r="M116" s="82"/>
      <c r="N116" s="82"/>
      <c r="O116" s="82"/>
      <c r="P116" s="82"/>
      <c r="Q116" s="82"/>
      <c r="R116" s="82"/>
    </row>
    <row r="117" spans="1:18" ht="14.25" customHeight="1">
      <c r="A117" s="82"/>
      <c r="B117" s="82"/>
      <c r="C117" s="82"/>
      <c r="D117" s="82"/>
      <c r="E117" s="82"/>
      <c r="F117" s="82"/>
      <c r="G117" s="82"/>
      <c r="H117" s="82"/>
      <c r="I117" s="91"/>
      <c r="J117" s="82"/>
      <c r="K117" s="82"/>
      <c r="L117" s="82"/>
      <c r="M117" s="82"/>
      <c r="N117" s="82"/>
      <c r="O117" s="82"/>
      <c r="P117" s="82"/>
      <c r="Q117" s="82"/>
      <c r="R117" s="82"/>
    </row>
    <row r="118" spans="1:18" ht="14.25" customHeight="1">
      <c r="A118" s="82"/>
      <c r="B118" s="82"/>
      <c r="C118" s="82"/>
      <c r="D118" s="82"/>
      <c r="E118" s="82"/>
      <c r="F118" s="82"/>
      <c r="G118" s="82"/>
      <c r="H118" s="82"/>
      <c r="I118" s="91"/>
      <c r="J118" s="82"/>
      <c r="K118" s="82"/>
      <c r="L118" s="82"/>
      <c r="M118" s="82"/>
      <c r="N118" s="82"/>
      <c r="O118" s="82"/>
      <c r="P118" s="82"/>
      <c r="Q118" s="82"/>
      <c r="R118" s="82"/>
    </row>
    <row r="119" spans="1:18" ht="14.25" customHeight="1">
      <c r="A119" s="82"/>
      <c r="B119" s="82"/>
      <c r="C119" s="82"/>
      <c r="D119" s="82"/>
      <c r="E119" s="82"/>
      <c r="F119" s="82"/>
      <c r="G119" s="82"/>
      <c r="H119" s="82"/>
      <c r="I119" s="91"/>
      <c r="J119" s="82"/>
      <c r="K119" s="82"/>
      <c r="L119" s="82"/>
      <c r="M119" s="82"/>
      <c r="N119" s="82"/>
      <c r="O119" s="82"/>
      <c r="P119" s="82"/>
      <c r="Q119" s="82"/>
      <c r="R119" s="82"/>
    </row>
    <row r="120" spans="1:18" ht="14.25" customHeight="1">
      <c r="A120" s="82"/>
      <c r="B120" s="82"/>
      <c r="C120" s="82"/>
      <c r="D120" s="82"/>
      <c r="E120" s="82"/>
      <c r="F120" s="82"/>
      <c r="G120" s="82"/>
      <c r="H120" s="82"/>
      <c r="I120" s="91"/>
      <c r="J120" s="82"/>
      <c r="K120" s="82"/>
      <c r="L120" s="82"/>
      <c r="M120" s="82"/>
      <c r="N120" s="82"/>
      <c r="O120" s="82"/>
      <c r="P120" s="82"/>
      <c r="Q120" s="82"/>
      <c r="R120" s="82"/>
    </row>
    <row r="121" spans="1:18" ht="14.25" customHeight="1">
      <c r="A121" s="82"/>
      <c r="B121" s="82"/>
      <c r="C121" s="82"/>
      <c r="D121" s="82"/>
      <c r="E121" s="82"/>
      <c r="F121" s="82"/>
      <c r="G121" s="82"/>
      <c r="H121" s="82"/>
      <c r="I121" s="91"/>
      <c r="J121" s="82"/>
      <c r="K121" s="82"/>
      <c r="L121" s="82"/>
      <c r="M121" s="82"/>
      <c r="N121" s="82"/>
      <c r="O121" s="82"/>
      <c r="P121" s="82"/>
      <c r="Q121" s="82"/>
      <c r="R121" s="82"/>
    </row>
    <row r="122" spans="1:18" ht="14.25" customHeight="1">
      <c r="A122" s="82"/>
      <c r="B122" s="82"/>
      <c r="C122" s="82"/>
      <c r="D122" s="82"/>
      <c r="E122" s="82"/>
      <c r="F122" s="82"/>
      <c r="G122" s="82"/>
      <c r="H122" s="82"/>
      <c r="I122" s="91"/>
      <c r="J122" s="82"/>
      <c r="K122" s="82"/>
      <c r="L122" s="82"/>
      <c r="M122" s="82"/>
      <c r="N122" s="82"/>
      <c r="O122" s="82"/>
      <c r="P122" s="82"/>
      <c r="Q122" s="82"/>
      <c r="R122" s="82"/>
    </row>
    <row r="123" spans="1:18" ht="14.25" customHeight="1">
      <c r="A123" s="82"/>
      <c r="B123" s="82"/>
      <c r="C123" s="82"/>
      <c r="D123" s="82"/>
      <c r="E123" s="82"/>
      <c r="F123" s="82"/>
      <c r="G123" s="82"/>
      <c r="H123" s="82"/>
      <c r="I123" s="91"/>
      <c r="J123" s="82"/>
      <c r="K123" s="82"/>
      <c r="L123" s="82"/>
      <c r="M123" s="82"/>
      <c r="N123" s="82"/>
      <c r="O123" s="82"/>
      <c r="P123" s="82"/>
      <c r="Q123" s="82"/>
      <c r="R123" s="82"/>
    </row>
    <row r="124" spans="1:18" ht="14.25" customHeight="1">
      <c r="A124" s="82"/>
      <c r="B124" s="82"/>
      <c r="C124" s="82"/>
      <c r="D124" s="82"/>
      <c r="E124" s="82"/>
      <c r="F124" s="82"/>
      <c r="G124" s="82"/>
      <c r="H124" s="82"/>
      <c r="I124" s="91"/>
      <c r="J124" s="82"/>
      <c r="K124" s="82"/>
      <c r="L124" s="82"/>
      <c r="M124" s="82"/>
      <c r="N124" s="82"/>
      <c r="O124" s="82"/>
      <c r="P124" s="82"/>
      <c r="Q124" s="82"/>
      <c r="R124" s="82"/>
    </row>
    <row r="125" spans="1:18" ht="14.25" customHeight="1">
      <c r="A125" s="82"/>
      <c r="B125" s="82"/>
      <c r="C125" s="82"/>
      <c r="D125" s="82"/>
      <c r="E125" s="82"/>
      <c r="F125" s="82"/>
      <c r="G125" s="82"/>
      <c r="H125" s="82"/>
      <c r="I125" s="91"/>
      <c r="J125" s="82"/>
      <c r="K125" s="82"/>
      <c r="L125" s="82"/>
      <c r="M125" s="82"/>
      <c r="N125" s="82"/>
      <c r="O125" s="82"/>
      <c r="P125" s="82"/>
      <c r="Q125" s="82"/>
      <c r="R125" s="82"/>
    </row>
    <row r="126" spans="1:18" ht="14.25" customHeight="1">
      <c r="A126" s="82"/>
      <c r="B126" s="82"/>
      <c r="C126" s="82"/>
      <c r="D126" s="82"/>
      <c r="E126" s="82"/>
      <c r="F126" s="82"/>
      <c r="G126" s="82"/>
      <c r="H126" s="82"/>
      <c r="I126" s="91"/>
      <c r="J126" s="82"/>
      <c r="K126" s="82"/>
      <c r="L126" s="82"/>
      <c r="M126" s="82"/>
      <c r="N126" s="82"/>
      <c r="O126" s="82"/>
      <c r="P126" s="82"/>
      <c r="Q126" s="82"/>
      <c r="R126" s="82"/>
    </row>
    <row r="127" spans="1:18" ht="14.25" customHeight="1">
      <c r="A127" s="82"/>
      <c r="B127" s="82"/>
      <c r="C127" s="82"/>
      <c r="D127" s="82"/>
      <c r="E127" s="82"/>
      <c r="F127" s="82"/>
      <c r="G127" s="82"/>
      <c r="H127" s="82"/>
      <c r="I127" s="91"/>
      <c r="J127" s="82"/>
      <c r="K127" s="82"/>
      <c r="L127" s="82"/>
      <c r="M127" s="82"/>
      <c r="N127" s="82"/>
      <c r="O127" s="82"/>
      <c r="P127" s="82"/>
      <c r="Q127" s="82"/>
      <c r="R127" s="82"/>
    </row>
    <row r="128" spans="1:18" ht="14.25" customHeight="1">
      <c r="A128" s="82"/>
      <c r="B128" s="82"/>
      <c r="C128" s="82"/>
      <c r="D128" s="82"/>
      <c r="E128" s="82"/>
      <c r="F128" s="82"/>
      <c r="G128" s="82"/>
      <c r="H128" s="82"/>
      <c r="I128" s="91"/>
      <c r="J128" s="82"/>
      <c r="K128" s="82"/>
      <c r="L128" s="82"/>
      <c r="M128" s="82"/>
      <c r="N128" s="82"/>
      <c r="O128" s="82"/>
      <c r="P128" s="82"/>
      <c r="Q128" s="82"/>
      <c r="R128" s="82"/>
    </row>
    <row r="129" spans="1:18" ht="14.25" customHeight="1">
      <c r="A129" s="82"/>
      <c r="B129" s="82"/>
      <c r="C129" s="82"/>
      <c r="D129" s="82"/>
      <c r="E129" s="82"/>
      <c r="F129" s="82"/>
      <c r="G129" s="82"/>
      <c r="H129" s="82"/>
      <c r="I129" s="91"/>
      <c r="J129" s="82"/>
      <c r="K129" s="82"/>
      <c r="L129" s="82"/>
      <c r="M129" s="82"/>
      <c r="N129" s="82"/>
      <c r="O129" s="82"/>
      <c r="P129" s="82"/>
      <c r="Q129" s="82"/>
      <c r="R129" s="82"/>
    </row>
    <row r="130" spans="1:18" ht="14.25" customHeight="1">
      <c r="A130" s="82"/>
      <c r="B130" s="82"/>
      <c r="C130" s="82"/>
      <c r="D130" s="82"/>
      <c r="E130" s="82"/>
      <c r="F130" s="82"/>
      <c r="G130" s="82"/>
      <c r="H130" s="82"/>
      <c r="I130" s="91"/>
      <c r="J130" s="82"/>
      <c r="K130" s="82"/>
      <c r="L130" s="82"/>
      <c r="M130" s="82"/>
      <c r="N130" s="82"/>
      <c r="O130" s="82"/>
      <c r="P130" s="82"/>
      <c r="Q130" s="82"/>
      <c r="R130" s="82"/>
    </row>
    <row r="131" spans="1:18" ht="14.25" customHeight="1">
      <c r="A131" s="82"/>
      <c r="B131" s="82"/>
      <c r="C131" s="82"/>
      <c r="D131" s="82"/>
      <c r="E131" s="82"/>
      <c r="F131" s="82"/>
      <c r="G131" s="82"/>
      <c r="H131" s="82"/>
      <c r="I131" s="91"/>
      <c r="J131" s="82"/>
      <c r="K131" s="82"/>
      <c r="L131" s="82"/>
      <c r="M131" s="82"/>
      <c r="N131" s="82"/>
      <c r="O131" s="82"/>
      <c r="P131" s="82"/>
      <c r="Q131" s="82"/>
      <c r="R131" s="82"/>
    </row>
    <row r="132" spans="1:18" ht="14.25" customHeight="1">
      <c r="A132" s="82"/>
      <c r="B132" s="82"/>
      <c r="C132" s="82"/>
      <c r="D132" s="82"/>
      <c r="E132" s="82"/>
      <c r="F132" s="82"/>
      <c r="G132" s="82"/>
      <c r="H132" s="82"/>
      <c r="I132" s="91"/>
      <c r="J132" s="82"/>
      <c r="K132" s="82"/>
      <c r="L132" s="82"/>
      <c r="M132" s="82"/>
      <c r="N132" s="82"/>
      <c r="O132" s="82"/>
      <c r="P132" s="82"/>
      <c r="Q132" s="82"/>
      <c r="R132" s="82"/>
    </row>
    <row r="133" spans="1:18" ht="14.25" customHeight="1">
      <c r="A133" s="82"/>
      <c r="B133" s="82"/>
      <c r="C133" s="82"/>
      <c r="D133" s="82"/>
      <c r="E133" s="82"/>
      <c r="F133" s="82"/>
      <c r="G133" s="82"/>
      <c r="H133" s="82"/>
      <c r="I133" s="91"/>
      <c r="J133" s="82"/>
      <c r="K133" s="82"/>
      <c r="L133" s="82"/>
      <c r="M133" s="82"/>
      <c r="N133" s="82"/>
      <c r="O133" s="82"/>
      <c r="P133" s="82"/>
      <c r="Q133" s="82"/>
      <c r="R133" s="82"/>
    </row>
    <row r="134" spans="1:18" ht="14.25" customHeight="1">
      <c r="A134" s="82"/>
      <c r="B134" s="82"/>
      <c r="C134" s="82"/>
      <c r="D134" s="82"/>
      <c r="E134" s="82"/>
      <c r="F134" s="82"/>
      <c r="G134" s="82"/>
      <c r="H134" s="82"/>
      <c r="I134" s="91"/>
      <c r="J134" s="82"/>
      <c r="K134" s="82"/>
      <c r="L134" s="82"/>
      <c r="M134" s="82"/>
      <c r="N134" s="82"/>
      <c r="O134" s="82"/>
      <c r="P134" s="82"/>
      <c r="Q134" s="82"/>
      <c r="R134" s="82"/>
    </row>
    <row r="135" spans="1:18" ht="14.25" customHeight="1">
      <c r="A135" s="82"/>
      <c r="B135" s="82"/>
      <c r="C135" s="82"/>
      <c r="D135" s="82"/>
      <c r="E135" s="82"/>
      <c r="F135" s="82"/>
      <c r="G135" s="82"/>
      <c r="H135" s="82"/>
      <c r="I135" s="91"/>
      <c r="J135" s="82"/>
      <c r="K135" s="82"/>
      <c r="L135" s="82"/>
      <c r="M135" s="82"/>
      <c r="N135" s="82"/>
      <c r="O135" s="82"/>
      <c r="P135" s="82"/>
      <c r="Q135" s="82"/>
      <c r="R135" s="82"/>
    </row>
    <row r="136" spans="1:18" ht="14.25" customHeight="1">
      <c r="A136" s="82"/>
      <c r="B136" s="82"/>
      <c r="C136" s="82"/>
      <c r="D136" s="82"/>
      <c r="E136" s="82"/>
      <c r="F136" s="82"/>
      <c r="G136" s="82"/>
      <c r="H136" s="82"/>
      <c r="I136" s="91"/>
      <c r="J136" s="82"/>
      <c r="K136" s="82"/>
      <c r="L136" s="82"/>
      <c r="M136" s="82"/>
      <c r="N136" s="82"/>
      <c r="O136" s="82"/>
      <c r="P136" s="82"/>
      <c r="Q136" s="82"/>
      <c r="R136" s="82"/>
    </row>
    <row r="137" spans="1:18" ht="14.25" customHeight="1">
      <c r="A137" s="82"/>
      <c r="B137" s="82"/>
      <c r="C137" s="82"/>
      <c r="D137" s="82"/>
      <c r="E137" s="82"/>
      <c r="F137" s="82"/>
      <c r="G137" s="82"/>
      <c r="H137" s="82"/>
      <c r="I137" s="91"/>
      <c r="J137" s="82"/>
      <c r="K137" s="82"/>
      <c r="L137" s="82"/>
      <c r="M137" s="82"/>
      <c r="N137" s="82"/>
      <c r="O137" s="82"/>
      <c r="P137" s="82"/>
      <c r="Q137" s="82"/>
      <c r="R137" s="82"/>
    </row>
    <row r="138" spans="1:18" ht="14.25" customHeight="1">
      <c r="A138" s="82"/>
      <c r="B138" s="82"/>
      <c r="C138" s="82"/>
      <c r="D138" s="82"/>
      <c r="E138" s="82"/>
      <c r="F138" s="82"/>
      <c r="G138" s="82"/>
      <c r="H138" s="82"/>
      <c r="I138" s="91"/>
      <c r="J138" s="82"/>
      <c r="K138" s="82"/>
      <c r="L138" s="82"/>
      <c r="M138" s="82"/>
      <c r="N138" s="82"/>
      <c r="O138" s="82"/>
      <c r="P138" s="82"/>
      <c r="Q138" s="82"/>
      <c r="R138" s="82"/>
    </row>
    <row r="139" spans="1:18" ht="14.25" customHeight="1">
      <c r="A139" s="82"/>
      <c r="B139" s="82"/>
      <c r="C139" s="82"/>
      <c r="D139" s="82"/>
      <c r="E139" s="82"/>
      <c r="F139" s="82"/>
      <c r="G139" s="82"/>
      <c r="H139" s="82"/>
      <c r="I139" s="91"/>
      <c r="J139" s="82"/>
      <c r="K139" s="82"/>
      <c r="L139" s="82"/>
      <c r="M139" s="82"/>
      <c r="N139" s="82"/>
      <c r="O139" s="82"/>
      <c r="P139" s="82"/>
      <c r="Q139" s="82"/>
      <c r="R139" s="82"/>
    </row>
    <row r="140" spans="1:18" ht="14.25" customHeight="1">
      <c r="A140" s="82"/>
      <c r="B140" s="82"/>
      <c r="C140" s="82"/>
      <c r="D140" s="82"/>
      <c r="E140" s="82"/>
      <c r="F140" s="82"/>
      <c r="G140" s="82"/>
      <c r="H140" s="82"/>
      <c r="I140" s="91"/>
      <c r="J140" s="82"/>
      <c r="K140" s="82"/>
      <c r="L140" s="82"/>
      <c r="M140" s="82"/>
      <c r="N140" s="82"/>
      <c r="O140" s="82"/>
      <c r="P140" s="82"/>
      <c r="Q140" s="82"/>
      <c r="R140" s="82"/>
    </row>
    <row r="141" spans="1:18" ht="14.25" customHeight="1">
      <c r="A141" s="82"/>
      <c r="B141" s="82"/>
      <c r="C141" s="82"/>
      <c r="D141" s="82"/>
      <c r="E141" s="82"/>
      <c r="F141" s="82"/>
      <c r="G141" s="82"/>
      <c r="H141" s="82"/>
      <c r="I141" s="91"/>
      <c r="J141" s="82"/>
      <c r="K141" s="82"/>
      <c r="L141" s="82"/>
      <c r="M141" s="82"/>
      <c r="N141" s="82"/>
      <c r="O141" s="82"/>
      <c r="P141" s="82"/>
      <c r="Q141" s="82"/>
      <c r="R141" s="82"/>
    </row>
    <row r="142" spans="1:18" ht="14.25" customHeight="1">
      <c r="A142" s="82"/>
      <c r="B142" s="82"/>
      <c r="C142" s="82"/>
      <c r="D142" s="82"/>
      <c r="E142" s="82"/>
      <c r="F142" s="82"/>
      <c r="G142" s="82"/>
      <c r="H142" s="82"/>
      <c r="I142" s="91"/>
      <c r="J142" s="82"/>
      <c r="K142" s="82"/>
      <c r="L142" s="82"/>
      <c r="M142" s="82"/>
      <c r="N142" s="82"/>
      <c r="O142" s="82"/>
      <c r="P142" s="82"/>
      <c r="Q142" s="82"/>
      <c r="R142" s="82"/>
    </row>
    <row r="143" spans="1:18" ht="14.25" customHeight="1">
      <c r="A143" s="82"/>
      <c r="B143" s="82"/>
      <c r="C143" s="82"/>
      <c r="D143" s="82"/>
      <c r="E143" s="82"/>
      <c r="F143" s="82"/>
      <c r="G143" s="82"/>
      <c r="H143" s="82"/>
      <c r="I143" s="91"/>
      <c r="J143" s="82"/>
      <c r="K143" s="82"/>
      <c r="L143" s="82"/>
      <c r="M143" s="82"/>
      <c r="N143" s="82"/>
      <c r="O143" s="82"/>
      <c r="P143" s="82"/>
      <c r="Q143" s="82"/>
      <c r="R143" s="82"/>
    </row>
    <row r="144" spans="1:18" ht="14.25" customHeight="1">
      <c r="A144" s="82"/>
      <c r="B144" s="82"/>
      <c r="C144" s="82"/>
      <c r="D144" s="82"/>
      <c r="E144" s="82"/>
      <c r="F144" s="82"/>
      <c r="G144" s="82"/>
      <c r="H144" s="82"/>
      <c r="I144" s="91"/>
      <c r="J144" s="82"/>
      <c r="K144" s="82"/>
      <c r="L144" s="82"/>
      <c r="M144" s="82"/>
      <c r="N144" s="82"/>
      <c r="O144" s="82"/>
      <c r="P144" s="82"/>
      <c r="Q144" s="82"/>
      <c r="R144" s="82"/>
    </row>
    <row r="145" spans="1:18" ht="14.25" customHeight="1">
      <c r="A145" s="82"/>
      <c r="B145" s="82"/>
      <c r="C145" s="82"/>
      <c r="D145" s="82"/>
      <c r="E145" s="82"/>
      <c r="F145" s="82"/>
      <c r="G145" s="82"/>
      <c r="H145" s="82"/>
      <c r="I145" s="91"/>
      <c r="J145" s="82"/>
      <c r="K145" s="82"/>
      <c r="L145" s="82"/>
      <c r="M145" s="82"/>
      <c r="N145" s="82"/>
      <c r="O145" s="82"/>
      <c r="P145" s="82"/>
      <c r="Q145" s="82"/>
      <c r="R145" s="82"/>
    </row>
    <row r="146" spans="1:18" ht="14.25" customHeight="1">
      <c r="A146" s="82"/>
      <c r="B146" s="82"/>
      <c r="C146" s="82"/>
      <c r="D146" s="82"/>
      <c r="E146" s="82"/>
      <c r="F146" s="82"/>
      <c r="G146" s="82"/>
      <c r="H146" s="82"/>
      <c r="I146" s="91"/>
      <c r="J146" s="82"/>
      <c r="K146" s="82"/>
      <c r="L146" s="82"/>
      <c r="M146" s="82"/>
      <c r="N146" s="82"/>
      <c r="O146" s="82"/>
      <c r="P146" s="82"/>
      <c r="Q146" s="82"/>
      <c r="R146" s="82"/>
    </row>
    <row r="147" spans="1:18" ht="14.25" customHeight="1">
      <c r="A147" s="82"/>
      <c r="B147" s="82"/>
      <c r="C147" s="82"/>
      <c r="D147" s="82"/>
      <c r="E147" s="82"/>
      <c r="F147" s="82"/>
      <c r="G147" s="82"/>
      <c r="H147" s="82"/>
      <c r="I147" s="91"/>
      <c r="J147" s="82"/>
      <c r="K147" s="82"/>
      <c r="L147" s="82"/>
      <c r="M147" s="82"/>
      <c r="N147" s="82"/>
      <c r="O147" s="82"/>
      <c r="P147" s="82"/>
      <c r="Q147" s="82"/>
      <c r="R147" s="82"/>
    </row>
    <row r="148" spans="1:18" ht="14.25" customHeight="1">
      <c r="A148" s="82"/>
      <c r="B148" s="82"/>
      <c r="C148" s="82"/>
      <c r="D148" s="82"/>
      <c r="E148" s="82"/>
      <c r="F148" s="82"/>
      <c r="G148" s="82"/>
      <c r="H148" s="82"/>
      <c r="I148" s="91"/>
      <c r="J148" s="82"/>
      <c r="K148" s="82"/>
      <c r="L148" s="82"/>
      <c r="M148" s="82"/>
      <c r="N148" s="82"/>
      <c r="O148" s="82"/>
      <c r="P148" s="82"/>
      <c r="Q148" s="82"/>
      <c r="R148" s="82"/>
    </row>
    <row r="149" spans="1:18" ht="14.25" customHeight="1">
      <c r="A149" s="82"/>
      <c r="B149" s="82"/>
      <c r="C149" s="82"/>
      <c r="D149" s="82"/>
      <c r="E149" s="82"/>
      <c r="F149" s="82"/>
      <c r="G149" s="82"/>
      <c r="H149" s="82"/>
      <c r="I149" s="91"/>
      <c r="J149" s="82"/>
      <c r="K149" s="82"/>
      <c r="L149" s="82"/>
      <c r="M149" s="82"/>
      <c r="N149" s="82"/>
      <c r="O149" s="82"/>
      <c r="P149" s="82"/>
      <c r="Q149" s="82"/>
      <c r="R149" s="82"/>
    </row>
    <row r="150" spans="1:18" ht="14.25" customHeight="1">
      <c r="A150" s="82"/>
      <c r="B150" s="82"/>
      <c r="C150" s="82"/>
      <c r="D150" s="82"/>
      <c r="E150" s="82"/>
      <c r="F150" s="82"/>
      <c r="G150" s="82"/>
      <c r="H150" s="82"/>
      <c r="I150" s="91"/>
      <c r="J150" s="82"/>
      <c r="K150" s="82"/>
      <c r="L150" s="82"/>
      <c r="M150" s="82"/>
      <c r="N150" s="82"/>
      <c r="O150" s="82"/>
      <c r="P150" s="82"/>
      <c r="Q150" s="82"/>
      <c r="R150" s="82"/>
    </row>
    <row r="151" spans="1:18" ht="14.25" customHeight="1">
      <c r="A151" s="82"/>
      <c r="B151" s="82"/>
      <c r="C151" s="82"/>
      <c r="D151" s="82"/>
      <c r="E151" s="82"/>
      <c r="F151" s="82"/>
      <c r="G151" s="82"/>
      <c r="H151" s="82"/>
      <c r="I151" s="91"/>
      <c r="J151" s="82"/>
      <c r="K151" s="82"/>
      <c r="L151" s="82"/>
      <c r="M151" s="82"/>
      <c r="N151" s="82"/>
      <c r="O151" s="82"/>
      <c r="P151" s="82"/>
      <c r="Q151" s="82"/>
      <c r="R151" s="82"/>
    </row>
    <row r="152" spans="1:18" ht="14.25" customHeight="1">
      <c r="A152" s="82"/>
      <c r="B152" s="82"/>
      <c r="C152" s="82"/>
      <c r="D152" s="82"/>
      <c r="E152" s="82"/>
      <c r="F152" s="82"/>
      <c r="G152" s="82"/>
      <c r="H152" s="82"/>
      <c r="I152" s="91"/>
      <c r="J152" s="82"/>
      <c r="K152" s="82"/>
      <c r="L152" s="82"/>
      <c r="M152" s="82"/>
      <c r="N152" s="82"/>
      <c r="O152" s="82"/>
      <c r="P152" s="82"/>
      <c r="Q152" s="82"/>
      <c r="R152" s="82"/>
    </row>
    <row r="153" spans="1:18" ht="14.25" customHeight="1">
      <c r="A153" s="82"/>
      <c r="B153" s="82"/>
      <c r="C153" s="82"/>
      <c r="D153" s="82"/>
      <c r="E153" s="82"/>
      <c r="F153" s="82"/>
      <c r="G153" s="82"/>
      <c r="H153" s="82"/>
      <c r="I153" s="91"/>
      <c r="J153" s="82"/>
      <c r="K153" s="82"/>
      <c r="L153" s="82"/>
      <c r="M153" s="82"/>
      <c r="N153" s="82"/>
      <c r="O153" s="82"/>
      <c r="P153" s="82"/>
      <c r="Q153" s="82"/>
      <c r="R153" s="82"/>
    </row>
    <row r="154" spans="1:18" ht="14.25" customHeight="1">
      <c r="A154" s="82"/>
      <c r="B154" s="82"/>
      <c r="C154" s="82"/>
      <c r="D154" s="82"/>
      <c r="E154" s="82"/>
      <c r="F154" s="82"/>
      <c r="G154" s="82"/>
      <c r="H154" s="82"/>
      <c r="I154" s="91"/>
      <c r="J154" s="82"/>
      <c r="K154" s="82"/>
      <c r="L154" s="82"/>
      <c r="M154" s="82"/>
      <c r="N154" s="82"/>
      <c r="O154" s="82"/>
      <c r="P154" s="82"/>
      <c r="Q154" s="82"/>
      <c r="R154" s="82"/>
    </row>
    <row r="155" spans="1:18" ht="14.25" customHeight="1">
      <c r="A155" s="82"/>
      <c r="B155" s="82"/>
      <c r="C155" s="82"/>
      <c r="D155" s="82"/>
      <c r="E155" s="82"/>
      <c r="F155" s="82"/>
      <c r="G155" s="82"/>
      <c r="H155" s="82"/>
      <c r="I155" s="91"/>
      <c r="J155" s="82"/>
      <c r="K155" s="82"/>
      <c r="L155" s="82"/>
      <c r="M155" s="82"/>
      <c r="N155" s="82"/>
      <c r="O155" s="82"/>
      <c r="P155" s="82"/>
      <c r="Q155" s="82"/>
      <c r="R155" s="82"/>
    </row>
    <row r="156" spans="1:18" ht="14.25" customHeight="1">
      <c r="A156" s="82"/>
      <c r="B156" s="82"/>
      <c r="C156" s="82"/>
      <c r="D156" s="82"/>
      <c r="E156" s="82"/>
      <c r="F156" s="82"/>
      <c r="G156" s="82"/>
      <c r="H156" s="82"/>
      <c r="I156" s="91"/>
      <c r="J156" s="82"/>
      <c r="K156" s="82"/>
      <c r="L156" s="82"/>
      <c r="M156" s="82"/>
      <c r="N156" s="82"/>
      <c r="O156" s="82"/>
      <c r="P156" s="82"/>
      <c r="Q156" s="82"/>
      <c r="R156" s="82"/>
    </row>
    <row r="157" spans="1:18" ht="14.25" customHeight="1">
      <c r="A157" s="82"/>
      <c r="B157" s="82"/>
      <c r="C157" s="82"/>
      <c r="D157" s="82"/>
      <c r="E157" s="82"/>
      <c r="F157" s="82"/>
      <c r="G157" s="82"/>
      <c r="H157" s="82"/>
      <c r="I157" s="91"/>
      <c r="J157" s="82"/>
      <c r="K157" s="82"/>
      <c r="L157" s="82"/>
      <c r="M157" s="82"/>
      <c r="N157" s="82"/>
      <c r="O157" s="82"/>
      <c r="P157" s="82"/>
      <c r="Q157" s="82"/>
      <c r="R157" s="82"/>
    </row>
    <row r="158" spans="1:18" ht="14.25" customHeight="1">
      <c r="A158" s="82"/>
      <c r="B158" s="82"/>
      <c r="C158" s="82"/>
      <c r="D158" s="82"/>
      <c r="E158" s="82"/>
      <c r="F158" s="82"/>
      <c r="G158" s="82"/>
      <c r="H158" s="82"/>
      <c r="I158" s="91"/>
      <c r="J158" s="82"/>
      <c r="K158" s="82"/>
      <c r="L158" s="82"/>
      <c r="M158" s="82"/>
      <c r="N158" s="82"/>
      <c r="O158" s="82"/>
      <c r="P158" s="82"/>
      <c r="Q158" s="82"/>
      <c r="R158" s="82"/>
    </row>
    <row r="159" spans="1:18" ht="14.25" customHeight="1">
      <c r="A159" s="82"/>
      <c r="B159" s="82"/>
      <c r="C159" s="82"/>
      <c r="D159" s="82"/>
      <c r="E159" s="82"/>
      <c r="F159" s="82"/>
      <c r="G159" s="82"/>
      <c r="H159" s="82"/>
      <c r="I159" s="91"/>
      <c r="J159" s="82"/>
      <c r="K159" s="82"/>
      <c r="L159" s="82"/>
      <c r="M159" s="82"/>
      <c r="N159" s="82"/>
      <c r="O159" s="82"/>
      <c r="P159" s="82"/>
      <c r="Q159" s="82"/>
      <c r="R159" s="82"/>
    </row>
    <row r="160" spans="1:18" ht="14.25" customHeight="1">
      <c r="A160" s="82"/>
      <c r="B160" s="82"/>
      <c r="C160" s="82"/>
      <c r="D160" s="82"/>
      <c r="E160" s="82"/>
      <c r="F160" s="82"/>
      <c r="G160" s="82"/>
      <c r="H160" s="82"/>
      <c r="I160" s="91"/>
      <c r="J160" s="82"/>
      <c r="K160" s="82"/>
      <c r="L160" s="82"/>
      <c r="M160" s="82"/>
      <c r="N160" s="82"/>
      <c r="O160" s="82"/>
      <c r="P160" s="82"/>
      <c r="Q160" s="82"/>
      <c r="R160" s="82"/>
    </row>
    <row r="161" spans="1:18" ht="14.25" customHeight="1">
      <c r="A161" s="82"/>
      <c r="B161" s="82"/>
      <c r="C161" s="82"/>
      <c r="D161" s="82"/>
      <c r="E161" s="82"/>
      <c r="F161" s="82"/>
      <c r="G161" s="82"/>
      <c r="H161" s="82"/>
      <c r="I161" s="91"/>
      <c r="J161" s="82"/>
      <c r="K161" s="82"/>
      <c r="L161" s="82"/>
      <c r="M161" s="82"/>
      <c r="N161" s="82"/>
      <c r="O161" s="82"/>
      <c r="P161" s="82"/>
      <c r="Q161" s="82"/>
      <c r="R161" s="82"/>
    </row>
    <row r="162" spans="1:18" ht="14.25" customHeight="1">
      <c r="A162" s="82"/>
      <c r="B162" s="82"/>
      <c r="C162" s="82"/>
      <c r="D162" s="82"/>
      <c r="E162" s="82"/>
      <c r="F162" s="82"/>
      <c r="G162" s="82"/>
      <c r="H162" s="82"/>
      <c r="I162" s="91"/>
      <c r="J162" s="82"/>
      <c r="K162" s="82"/>
      <c r="L162" s="82"/>
      <c r="M162" s="82"/>
      <c r="N162" s="82"/>
      <c r="O162" s="82"/>
      <c r="P162" s="82"/>
      <c r="Q162" s="82"/>
      <c r="R162" s="82"/>
    </row>
    <row r="163" spans="1:18" ht="14.25" customHeight="1">
      <c r="A163" s="82"/>
      <c r="B163" s="82"/>
      <c r="C163" s="82"/>
      <c r="D163" s="82"/>
      <c r="E163" s="82"/>
      <c r="F163" s="82"/>
      <c r="G163" s="82"/>
      <c r="H163" s="82"/>
      <c r="I163" s="91"/>
      <c r="J163" s="82"/>
      <c r="K163" s="82"/>
      <c r="L163" s="82"/>
      <c r="M163" s="82"/>
      <c r="N163" s="82"/>
      <c r="O163" s="82"/>
      <c r="P163" s="82"/>
      <c r="Q163" s="82"/>
      <c r="R163" s="82"/>
    </row>
    <row r="164" spans="1:18" ht="14.25" customHeight="1">
      <c r="A164" s="82"/>
      <c r="B164" s="82"/>
      <c r="C164" s="82"/>
      <c r="D164" s="82"/>
      <c r="E164" s="82"/>
      <c r="F164" s="82"/>
      <c r="G164" s="82"/>
      <c r="H164" s="82"/>
      <c r="I164" s="91"/>
      <c r="J164" s="82"/>
      <c r="K164" s="82"/>
      <c r="L164" s="82"/>
      <c r="M164" s="82"/>
      <c r="N164" s="82"/>
      <c r="O164" s="82"/>
      <c r="P164" s="82"/>
      <c r="Q164" s="82"/>
      <c r="R164" s="82"/>
    </row>
    <row r="165" spans="1:18" ht="14.25" customHeight="1">
      <c r="A165" s="82"/>
      <c r="B165" s="82"/>
      <c r="C165" s="82"/>
      <c r="D165" s="82"/>
      <c r="E165" s="82"/>
      <c r="F165" s="82"/>
      <c r="G165" s="82"/>
      <c r="H165" s="82"/>
      <c r="I165" s="91"/>
      <c r="J165" s="82"/>
      <c r="K165" s="82"/>
      <c r="L165" s="82"/>
      <c r="M165" s="82"/>
      <c r="N165" s="82"/>
      <c r="O165" s="82"/>
      <c r="P165" s="82"/>
      <c r="Q165" s="82"/>
      <c r="R165" s="82"/>
    </row>
    <row r="166" spans="1:18" ht="14.25" customHeight="1">
      <c r="A166" s="82"/>
      <c r="B166" s="82"/>
      <c r="C166" s="82"/>
      <c r="D166" s="82"/>
      <c r="E166" s="82"/>
      <c r="F166" s="82"/>
      <c r="G166" s="82"/>
      <c r="H166" s="82"/>
      <c r="I166" s="91"/>
      <c r="J166" s="82"/>
      <c r="K166" s="82"/>
      <c r="L166" s="82"/>
      <c r="M166" s="82"/>
      <c r="N166" s="82"/>
      <c r="O166" s="82"/>
      <c r="P166" s="82"/>
      <c r="Q166" s="82"/>
      <c r="R166" s="82"/>
    </row>
    <row r="167" spans="1:18" ht="14.25" customHeight="1">
      <c r="A167" s="82"/>
      <c r="B167" s="82"/>
      <c r="C167" s="82"/>
      <c r="D167" s="82"/>
      <c r="E167" s="82"/>
      <c r="F167" s="82"/>
      <c r="G167" s="82"/>
      <c r="H167" s="82"/>
      <c r="I167" s="91"/>
      <c r="J167" s="82"/>
      <c r="K167" s="82"/>
      <c r="L167" s="82"/>
      <c r="M167" s="82"/>
      <c r="N167" s="82"/>
      <c r="O167" s="82"/>
      <c r="P167" s="82"/>
      <c r="Q167" s="82"/>
      <c r="R167" s="82"/>
    </row>
    <row r="168" spans="1:18" ht="14.25" customHeight="1">
      <c r="A168" s="82"/>
      <c r="B168" s="82"/>
      <c r="C168" s="82"/>
      <c r="D168" s="82"/>
      <c r="E168" s="82"/>
      <c r="F168" s="82"/>
      <c r="G168" s="82"/>
      <c r="H168" s="82"/>
      <c r="I168" s="91"/>
      <c r="J168" s="82"/>
      <c r="K168" s="82"/>
      <c r="L168" s="82"/>
      <c r="M168" s="82"/>
      <c r="N168" s="82"/>
      <c r="O168" s="82"/>
      <c r="P168" s="82"/>
      <c r="Q168" s="82"/>
      <c r="R168" s="82"/>
    </row>
    <row r="169" spans="1:18" ht="14.25" customHeight="1">
      <c r="A169" s="82"/>
      <c r="B169" s="82"/>
      <c r="C169" s="82"/>
      <c r="D169" s="82"/>
      <c r="E169" s="82"/>
      <c r="F169" s="82"/>
      <c r="G169" s="82"/>
      <c r="H169" s="82"/>
      <c r="I169" s="91"/>
      <c r="J169" s="82"/>
      <c r="K169" s="82"/>
      <c r="L169" s="82"/>
      <c r="M169" s="82"/>
      <c r="N169" s="82"/>
      <c r="O169" s="82"/>
      <c r="P169" s="82"/>
      <c r="Q169" s="82"/>
      <c r="R169" s="82"/>
    </row>
    <row r="170" spans="1:18" ht="14.25" customHeight="1">
      <c r="A170" s="82"/>
      <c r="B170" s="82"/>
      <c r="C170" s="82"/>
      <c r="D170" s="82"/>
      <c r="E170" s="82"/>
      <c r="F170" s="82"/>
      <c r="G170" s="82"/>
      <c r="H170" s="82"/>
      <c r="I170" s="91"/>
      <c r="J170" s="82"/>
      <c r="K170" s="82"/>
      <c r="L170" s="82"/>
      <c r="M170" s="82"/>
      <c r="N170" s="82"/>
      <c r="O170" s="82"/>
      <c r="P170" s="82"/>
      <c r="Q170" s="82"/>
      <c r="R170" s="82"/>
    </row>
    <row r="171" spans="1:18" ht="14.25" customHeight="1">
      <c r="A171" s="82"/>
      <c r="B171" s="82"/>
      <c r="C171" s="82"/>
      <c r="D171" s="82"/>
      <c r="E171" s="82"/>
      <c r="F171" s="82"/>
      <c r="G171" s="82"/>
      <c r="H171" s="82"/>
      <c r="I171" s="91"/>
      <c r="J171" s="82"/>
      <c r="K171" s="82"/>
      <c r="L171" s="82"/>
      <c r="M171" s="82"/>
      <c r="N171" s="82"/>
      <c r="O171" s="82"/>
      <c r="P171" s="82"/>
      <c r="Q171" s="82"/>
      <c r="R171" s="82"/>
    </row>
    <row r="172" spans="1:18" ht="14.25" customHeight="1">
      <c r="A172" s="82"/>
      <c r="B172" s="82"/>
      <c r="C172" s="82"/>
      <c r="D172" s="82"/>
      <c r="E172" s="82"/>
      <c r="F172" s="82"/>
      <c r="G172" s="82"/>
      <c r="H172" s="82"/>
      <c r="I172" s="91"/>
      <c r="J172" s="82"/>
      <c r="K172" s="82"/>
      <c r="L172" s="82"/>
      <c r="M172" s="82"/>
      <c r="N172" s="82"/>
      <c r="O172" s="82"/>
      <c r="P172" s="82"/>
      <c r="Q172" s="82"/>
      <c r="R172" s="82"/>
    </row>
    <row r="173" spans="1:18" ht="14.25" customHeight="1">
      <c r="A173" s="82"/>
      <c r="B173" s="82"/>
      <c r="C173" s="82"/>
      <c r="D173" s="82"/>
      <c r="E173" s="82"/>
      <c r="F173" s="82"/>
      <c r="G173" s="82"/>
      <c r="H173" s="82"/>
      <c r="I173" s="91"/>
      <c r="J173" s="82"/>
      <c r="K173" s="82"/>
      <c r="L173" s="82"/>
      <c r="M173" s="82"/>
      <c r="N173" s="82"/>
      <c r="O173" s="82"/>
      <c r="P173" s="82"/>
      <c r="Q173" s="82"/>
      <c r="R173" s="82"/>
    </row>
    <row r="174" spans="1:18" ht="14.25" customHeight="1">
      <c r="A174" s="82"/>
      <c r="B174" s="82"/>
      <c r="C174" s="82"/>
      <c r="D174" s="82"/>
      <c r="E174" s="82"/>
      <c r="F174" s="82"/>
      <c r="G174" s="82"/>
      <c r="H174" s="82"/>
      <c r="I174" s="91"/>
      <c r="J174" s="82"/>
      <c r="K174" s="82"/>
      <c r="L174" s="82"/>
      <c r="M174" s="82"/>
      <c r="N174" s="82"/>
      <c r="O174" s="82"/>
      <c r="P174" s="82"/>
      <c r="Q174" s="82"/>
      <c r="R174" s="82"/>
    </row>
    <row r="175" spans="1:18" ht="14.25" customHeight="1">
      <c r="A175" s="82"/>
      <c r="B175" s="82"/>
      <c r="C175" s="82"/>
      <c r="D175" s="82"/>
      <c r="E175" s="82"/>
      <c r="F175" s="82"/>
      <c r="G175" s="82"/>
      <c r="H175" s="82"/>
      <c r="I175" s="91"/>
      <c r="J175" s="82"/>
      <c r="K175" s="82"/>
      <c r="L175" s="82"/>
      <c r="M175" s="82"/>
      <c r="N175" s="82"/>
      <c r="O175" s="82"/>
      <c r="P175" s="82"/>
      <c r="Q175" s="82"/>
      <c r="R175" s="82"/>
    </row>
    <row r="176" spans="1:18" ht="14.25" customHeight="1">
      <c r="A176" s="82"/>
      <c r="B176" s="82"/>
      <c r="C176" s="82"/>
      <c r="D176" s="82"/>
      <c r="E176" s="82"/>
      <c r="F176" s="82"/>
      <c r="G176" s="82"/>
      <c r="H176" s="82"/>
      <c r="I176" s="91"/>
      <c r="J176" s="82"/>
      <c r="K176" s="82"/>
      <c r="L176" s="82"/>
      <c r="M176" s="82"/>
      <c r="N176" s="82"/>
      <c r="O176" s="82"/>
      <c r="P176" s="82"/>
      <c r="Q176" s="82"/>
      <c r="R176" s="82"/>
    </row>
    <row r="177" spans="1:18" ht="14.25" customHeight="1">
      <c r="A177" s="82"/>
      <c r="B177" s="82"/>
      <c r="C177" s="82"/>
      <c r="D177" s="82"/>
      <c r="E177" s="82"/>
      <c r="F177" s="82"/>
      <c r="G177" s="82"/>
      <c r="H177" s="82"/>
      <c r="I177" s="91"/>
      <c r="J177" s="82"/>
      <c r="K177" s="82"/>
      <c r="L177" s="82"/>
      <c r="M177" s="82"/>
      <c r="N177" s="82"/>
      <c r="O177" s="82"/>
      <c r="P177" s="82"/>
      <c r="Q177" s="82"/>
      <c r="R177" s="82"/>
    </row>
    <row r="178" spans="1:18" ht="14.25" customHeight="1">
      <c r="A178" s="82"/>
      <c r="B178" s="82"/>
      <c r="C178" s="82"/>
      <c r="D178" s="82"/>
      <c r="E178" s="82"/>
      <c r="F178" s="82"/>
      <c r="G178" s="82"/>
      <c r="H178" s="82"/>
      <c r="I178" s="91"/>
      <c r="J178" s="82"/>
      <c r="K178" s="82"/>
      <c r="L178" s="82"/>
      <c r="M178" s="82"/>
      <c r="N178" s="82"/>
      <c r="O178" s="82"/>
      <c r="P178" s="82"/>
      <c r="Q178" s="82"/>
      <c r="R178" s="82"/>
    </row>
    <row r="179" spans="1:18" ht="14.25" customHeight="1">
      <c r="A179" s="82"/>
      <c r="B179" s="82"/>
      <c r="C179" s="82"/>
      <c r="D179" s="82"/>
      <c r="E179" s="82"/>
      <c r="F179" s="82"/>
      <c r="G179" s="82"/>
      <c r="H179" s="82"/>
      <c r="I179" s="91"/>
      <c r="J179" s="82"/>
      <c r="K179" s="82"/>
      <c r="L179" s="82"/>
      <c r="M179" s="82"/>
      <c r="N179" s="82"/>
      <c r="O179" s="82"/>
      <c r="P179" s="82"/>
      <c r="Q179" s="82"/>
      <c r="R179" s="82"/>
    </row>
    <row r="180" spans="1:18" ht="14.25" customHeight="1">
      <c r="A180" s="82"/>
      <c r="B180" s="82"/>
      <c r="C180" s="82"/>
      <c r="D180" s="82"/>
      <c r="E180" s="82"/>
      <c r="F180" s="82"/>
      <c r="G180" s="82"/>
      <c r="H180" s="82"/>
      <c r="I180" s="91"/>
      <c r="J180" s="82"/>
      <c r="K180" s="82"/>
      <c r="L180" s="82"/>
      <c r="M180" s="82"/>
      <c r="N180" s="82"/>
      <c r="O180" s="82"/>
      <c r="P180" s="82"/>
      <c r="Q180" s="82"/>
      <c r="R180" s="82"/>
    </row>
    <row r="181" spans="1:18" ht="14.25" customHeight="1">
      <c r="A181" s="82"/>
      <c r="B181" s="82"/>
      <c r="C181" s="82"/>
      <c r="D181" s="82"/>
      <c r="E181" s="82"/>
      <c r="F181" s="82"/>
      <c r="G181" s="82"/>
      <c r="H181" s="82"/>
      <c r="I181" s="91"/>
      <c r="J181" s="82"/>
      <c r="K181" s="82"/>
      <c r="L181" s="82"/>
      <c r="M181" s="82"/>
      <c r="N181" s="82"/>
      <c r="O181" s="82"/>
      <c r="P181" s="82"/>
      <c r="Q181" s="82"/>
      <c r="R181" s="82"/>
    </row>
    <row r="182" spans="1:18" ht="14.25" customHeight="1">
      <c r="A182" s="82"/>
      <c r="B182" s="82"/>
      <c r="C182" s="82"/>
      <c r="D182" s="82"/>
      <c r="E182" s="82"/>
      <c r="F182" s="82"/>
      <c r="G182" s="82"/>
      <c r="H182" s="82"/>
      <c r="I182" s="91"/>
      <c r="J182" s="82"/>
      <c r="K182" s="82"/>
      <c r="L182" s="82"/>
      <c r="M182" s="82"/>
      <c r="N182" s="82"/>
      <c r="O182" s="82"/>
      <c r="P182" s="82"/>
      <c r="Q182" s="82"/>
      <c r="R182" s="82"/>
    </row>
    <row r="183" spans="1:18" ht="14.25" customHeight="1">
      <c r="A183" s="82"/>
      <c r="B183" s="82"/>
      <c r="C183" s="82"/>
      <c r="D183" s="82"/>
      <c r="E183" s="82"/>
      <c r="F183" s="82"/>
      <c r="G183" s="82"/>
      <c r="H183" s="82"/>
      <c r="I183" s="91"/>
      <c r="J183" s="82"/>
      <c r="K183" s="82"/>
      <c r="L183" s="82"/>
      <c r="M183" s="82"/>
      <c r="N183" s="82"/>
      <c r="O183" s="82"/>
      <c r="P183" s="82"/>
      <c r="Q183" s="82"/>
      <c r="R183" s="82"/>
    </row>
    <row r="184" spans="1:18" ht="14.25" customHeight="1">
      <c r="A184" s="82"/>
      <c r="B184" s="82"/>
      <c r="C184" s="82"/>
      <c r="D184" s="82"/>
      <c r="E184" s="82"/>
      <c r="F184" s="82"/>
      <c r="G184" s="82"/>
      <c r="H184" s="82"/>
      <c r="I184" s="91"/>
      <c r="J184" s="82"/>
      <c r="K184" s="82"/>
      <c r="L184" s="82"/>
      <c r="M184" s="82"/>
      <c r="N184" s="82"/>
      <c r="O184" s="82"/>
      <c r="P184" s="82"/>
      <c r="Q184" s="82"/>
      <c r="R184" s="82"/>
    </row>
    <row r="185" spans="1:18" ht="14.25" customHeight="1">
      <c r="A185" s="82"/>
      <c r="B185" s="82"/>
      <c r="C185" s="82"/>
      <c r="D185" s="82"/>
      <c r="E185" s="82"/>
      <c r="F185" s="82"/>
      <c r="G185" s="82"/>
      <c r="H185" s="82"/>
      <c r="I185" s="91"/>
      <c r="J185" s="82"/>
      <c r="K185" s="82"/>
      <c r="L185" s="82"/>
      <c r="M185" s="82"/>
      <c r="N185" s="82"/>
      <c r="O185" s="82"/>
      <c r="P185" s="82"/>
      <c r="Q185" s="82"/>
      <c r="R185" s="82"/>
    </row>
    <row r="186" spans="1:18" ht="14.25" customHeight="1">
      <c r="A186" s="82"/>
      <c r="B186" s="82"/>
      <c r="C186" s="82"/>
      <c r="D186" s="82"/>
      <c r="E186" s="82"/>
      <c r="F186" s="82"/>
      <c r="G186" s="82"/>
      <c r="H186" s="82"/>
      <c r="I186" s="91"/>
      <c r="J186" s="82"/>
      <c r="K186" s="82"/>
      <c r="L186" s="82"/>
      <c r="M186" s="82"/>
      <c r="N186" s="82"/>
      <c r="O186" s="82"/>
      <c r="P186" s="82"/>
      <c r="Q186" s="82"/>
      <c r="R186" s="82"/>
    </row>
    <row r="187" spans="1:18" ht="14.25" customHeight="1">
      <c r="A187" s="82"/>
      <c r="B187" s="82"/>
      <c r="C187" s="82"/>
      <c r="D187" s="82"/>
      <c r="E187" s="82"/>
      <c r="F187" s="82"/>
      <c r="G187" s="82"/>
      <c r="H187" s="82"/>
      <c r="I187" s="91"/>
      <c r="J187" s="82"/>
      <c r="K187" s="82"/>
      <c r="L187" s="82"/>
      <c r="M187" s="82"/>
      <c r="N187" s="82"/>
      <c r="O187" s="82"/>
      <c r="P187" s="82"/>
      <c r="Q187" s="82"/>
      <c r="R187" s="82"/>
    </row>
    <row r="188" spans="1:18" ht="14.25" customHeight="1">
      <c r="A188" s="82"/>
      <c r="B188" s="82"/>
      <c r="C188" s="82"/>
      <c r="D188" s="82"/>
      <c r="E188" s="82"/>
      <c r="F188" s="82"/>
      <c r="G188" s="82"/>
      <c r="H188" s="82"/>
      <c r="I188" s="91"/>
      <c r="J188" s="82"/>
      <c r="K188" s="82"/>
      <c r="L188" s="82"/>
      <c r="M188" s="82"/>
      <c r="N188" s="82"/>
      <c r="O188" s="82"/>
      <c r="P188" s="82"/>
      <c r="Q188" s="82"/>
      <c r="R188" s="82"/>
    </row>
    <row r="189" spans="1:18" ht="14.25" customHeight="1">
      <c r="A189" s="82"/>
      <c r="B189" s="82"/>
      <c r="C189" s="82"/>
      <c r="D189" s="82"/>
      <c r="E189" s="82"/>
      <c r="F189" s="82"/>
      <c r="G189" s="82"/>
      <c r="H189" s="82"/>
      <c r="I189" s="91"/>
      <c r="J189" s="82"/>
      <c r="K189" s="82"/>
      <c r="L189" s="82"/>
      <c r="M189" s="82"/>
      <c r="N189" s="82"/>
      <c r="O189" s="82"/>
      <c r="P189" s="82"/>
      <c r="Q189" s="82"/>
      <c r="R189" s="82"/>
    </row>
    <row r="190" spans="1:18" ht="14.25" customHeight="1">
      <c r="A190" s="82"/>
      <c r="B190" s="82"/>
      <c r="C190" s="82"/>
      <c r="D190" s="82"/>
      <c r="E190" s="82"/>
      <c r="F190" s="82"/>
      <c r="G190" s="82"/>
      <c r="H190" s="82"/>
      <c r="I190" s="91"/>
      <c r="J190" s="82"/>
      <c r="K190" s="82"/>
      <c r="L190" s="82"/>
      <c r="M190" s="82"/>
      <c r="N190" s="82"/>
      <c r="O190" s="82"/>
      <c r="P190" s="82"/>
      <c r="Q190" s="82"/>
      <c r="R190" s="82"/>
    </row>
    <row r="191" spans="1:18" ht="14.25" customHeight="1">
      <c r="A191" s="82"/>
      <c r="B191" s="82"/>
      <c r="C191" s="82"/>
      <c r="D191" s="82"/>
      <c r="E191" s="82"/>
      <c r="F191" s="82"/>
      <c r="G191" s="82"/>
      <c r="H191" s="82"/>
      <c r="I191" s="91"/>
      <c r="J191" s="82"/>
      <c r="K191" s="82"/>
      <c r="L191" s="82"/>
      <c r="M191" s="82"/>
      <c r="N191" s="82"/>
      <c r="O191" s="82"/>
      <c r="P191" s="82"/>
      <c r="Q191" s="82"/>
      <c r="R191" s="82"/>
    </row>
    <row r="192" spans="1:18" ht="14.25" customHeight="1">
      <c r="A192" s="82"/>
      <c r="B192" s="82"/>
      <c r="C192" s="82"/>
      <c r="D192" s="82"/>
      <c r="E192" s="82"/>
      <c r="F192" s="82"/>
      <c r="G192" s="82"/>
      <c r="H192" s="82"/>
      <c r="I192" s="91"/>
      <c r="J192" s="82"/>
      <c r="K192" s="82"/>
      <c r="L192" s="82"/>
      <c r="M192" s="82"/>
      <c r="N192" s="82"/>
      <c r="O192" s="82"/>
      <c r="P192" s="82"/>
      <c r="Q192" s="82"/>
      <c r="R192" s="82"/>
    </row>
    <row r="193" spans="1:18" ht="14.25" customHeight="1">
      <c r="A193" s="82"/>
      <c r="B193" s="82"/>
      <c r="C193" s="82"/>
      <c r="D193" s="82"/>
      <c r="E193" s="82"/>
      <c r="F193" s="82"/>
      <c r="G193" s="82"/>
      <c r="H193" s="82"/>
      <c r="I193" s="91"/>
      <c r="J193" s="82"/>
      <c r="K193" s="82"/>
      <c r="L193" s="82"/>
      <c r="M193" s="82"/>
      <c r="N193" s="82"/>
      <c r="O193" s="82"/>
      <c r="P193" s="82"/>
      <c r="Q193" s="82"/>
      <c r="R193" s="82"/>
    </row>
    <row r="194" spans="1:18" ht="14.25" customHeight="1">
      <c r="A194" s="82"/>
      <c r="B194" s="82"/>
      <c r="C194" s="82"/>
      <c r="D194" s="82"/>
      <c r="E194" s="82"/>
      <c r="F194" s="82"/>
      <c r="G194" s="82"/>
      <c r="H194" s="82"/>
      <c r="I194" s="91"/>
      <c r="J194" s="82"/>
      <c r="K194" s="82"/>
      <c r="L194" s="82"/>
      <c r="M194" s="82"/>
      <c r="N194" s="82"/>
      <c r="O194" s="82"/>
      <c r="P194" s="82"/>
      <c r="Q194" s="82"/>
      <c r="R194" s="82"/>
    </row>
    <row r="195" spans="1:18" ht="14.25" customHeight="1">
      <c r="A195" s="82"/>
      <c r="B195" s="82"/>
      <c r="C195" s="82"/>
      <c r="D195" s="82"/>
      <c r="E195" s="82"/>
      <c r="F195" s="82"/>
      <c r="G195" s="82"/>
      <c r="H195" s="82"/>
      <c r="I195" s="91"/>
      <c r="J195" s="82"/>
      <c r="K195" s="82"/>
      <c r="L195" s="82"/>
      <c r="M195" s="82"/>
      <c r="N195" s="82"/>
      <c r="O195" s="82"/>
      <c r="P195" s="82"/>
      <c r="Q195" s="82"/>
      <c r="R195" s="82"/>
    </row>
    <row r="196" spans="1:18" ht="14.25" customHeight="1">
      <c r="A196" s="82"/>
      <c r="B196" s="82"/>
      <c r="C196" s="82"/>
      <c r="D196" s="82"/>
      <c r="E196" s="82"/>
      <c r="F196" s="82"/>
      <c r="G196" s="82"/>
      <c r="H196" s="82"/>
      <c r="I196" s="91"/>
      <c r="J196" s="82"/>
      <c r="K196" s="82"/>
      <c r="L196" s="82"/>
      <c r="M196" s="82"/>
      <c r="N196" s="82"/>
      <c r="O196" s="82"/>
      <c r="P196" s="82"/>
      <c r="Q196" s="82"/>
      <c r="R196" s="82"/>
    </row>
    <row r="197" spans="1:18" ht="14.25" customHeight="1">
      <c r="A197" s="82"/>
      <c r="B197" s="82"/>
      <c r="C197" s="82"/>
      <c r="D197" s="82"/>
      <c r="E197" s="82"/>
      <c r="F197" s="82"/>
      <c r="G197" s="82"/>
      <c r="H197" s="82"/>
      <c r="I197" s="91"/>
      <c r="J197" s="82"/>
      <c r="K197" s="82"/>
      <c r="L197" s="82"/>
      <c r="M197" s="82"/>
      <c r="N197" s="82"/>
      <c r="O197" s="82"/>
      <c r="P197" s="82"/>
      <c r="Q197" s="82"/>
      <c r="R197" s="82"/>
    </row>
    <row r="198" spans="1:18" ht="14.25" customHeight="1">
      <c r="A198" s="82"/>
      <c r="B198" s="82"/>
      <c r="C198" s="82"/>
      <c r="D198" s="82"/>
      <c r="E198" s="82"/>
      <c r="F198" s="82"/>
      <c r="G198" s="82"/>
      <c r="H198" s="82"/>
      <c r="I198" s="91"/>
      <c r="J198" s="82"/>
      <c r="K198" s="82"/>
      <c r="L198" s="82"/>
      <c r="M198" s="82"/>
      <c r="N198" s="82"/>
      <c r="O198" s="82"/>
      <c r="P198" s="82"/>
      <c r="Q198" s="82"/>
      <c r="R198" s="82"/>
    </row>
    <row r="199" spans="1:18" ht="14.25" customHeight="1">
      <c r="A199" s="82"/>
      <c r="B199" s="82"/>
      <c r="C199" s="82"/>
      <c r="D199" s="82"/>
      <c r="E199" s="82"/>
      <c r="F199" s="82"/>
      <c r="G199" s="82"/>
      <c r="H199" s="82"/>
      <c r="I199" s="91"/>
      <c r="J199" s="82"/>
      <c r="K199" s="82"/>
      <c r="L199" s="82"/>
      <c r="M199" s="82"/>
      <c r="N199" s="82"/>
      <c r="O199" s="82"/>
      <c r="P199" s="82"/>
      <c r="Q199" s="82"/>
      <c r="R199" s="82"/>
    </row>
    <row r="200" spans="1:18" ht="14.25" customHeight="1">
      <c r="A200" s="82"/>
      <c r="B200" s="82"/>
      <c r="C200" s="82"/>
      <c r="D200" s="82"/>
      <c r="E200" s="82"/>
      <c r="F200" s="82"/>
      <c r="G200" s="82"/>
      <c r="H200" s="82"/>
      <c r="I200" s="91"/>
      <c r="J200" s="82"/>
      <c r="K200" s="82"/>
      <c r="L200" s="82"/>
      <c r="M200" s="82"/>
      <c r="N200" s="82"/>
      <c r="O200" s="82"/>
      <c r="P200" s="82"/>
      <c r="Q200" s="82"/>
      <c r="R200" s="82"/>
    </row>
    <row r="201" spans="1:18" ht="14.25" customHeight="1">
      <c r="A201" s="82"/>
      <c r="B201" s="82"/>
      <c r="C201" s="82"/>
      <c r="D201" s="82"/>
      <c r="E201" s="82"/>
      <c r="F201" s="82"/>
      <c r="G201" s="82"/>
      <c r="H201" s="82"/>
      <c r="I201" s="91"/>
      <c r="J201" s="82"/>
      <c r="K201" s="82"/>
      <c r="L201" s="82"/>
      <c r="M201" s="82"/>
      <c r="N201" s="82"/>
      <c r="O201" s="82"/>
      <c r="P201" s="82"/>
      <c r="Q201" s="82"/>
      <c r="R201" s="82"/>
    </row>
    <row r="202" spans="1:18" ht="14.25" customHeight="1">
      <c r="A202" s="82"/>
      <c r="B202" s="82"/>
      <c r="C202" s="82"/>
      <c r="D202" s="82"/>
      <c r="E202" s="82"/>
      <c r="F202" s="82"/>
      <c r="G202" s="82"/>
      <c r="H202" s="82"/>
      <c r="I202" s="91"/>
      <c r="J202" s="82"/>
      <c r="K202" s="82"/>
      <c r="L202" s="82"/>
      <c r="M202" s="82"/>
      <c r="N202" s="82"/>
      <c r="O202" s="82"/>
      <c r="P202" s="82"/>
      <c r="Q202" s="82"/>
      <c r="R202" s="82"/>
    </row>
    <row r="203" spans="1:18" ht="14.25" customHeight="1">
      <c r="A203" s="82"/>
      <c r="B203" s="82"/>
      <c r="C203" s="82"/>
      <c r="D203" s="82"/>
      <c r="E203" s="82"/>
      <c r="F203" s="82"/>
      <c r="G203" s="82"/>
      <c r="H203" s="82"/>
      <c r="I203" s="91"/>
      <c r="J203" s="82"/>
      <c r="K203" s="82"/>
      <c r="L203" s="82"/>
      <c r="M203" s="82"/>
      <c r="N203" s="82"/>
      <c r="O203" s="82"/>
      <c r="P203" s="82"/>
      <c r="Q203" s="82"/>
      <c r="R203" s="82"/>
    </row>
    <row r="204" spans="1:18" ht="14.25" customHeight="1">
      <c r="A204" s="82"/>
      <c r="B204" s="82"/>
      <c r="C204" s="82"/>
      <c r="D204" s="82"/>
      <c r="E204" s="82"/>
      <c r="F204" s="82"/>
      <c r="G204" s="82"/>
      <c r="H204" s="82"/>
      <c r="I204" s="91"/>
      <c r="J204" s="82"/>
      <c r="K204" s="82"/>
      <c r="L204" s="82"/>
      <c r="M204" s="82"/>
      <c r="N204" s="82"/>
      <c r="O204" s="82"/>
      <c r="P204" s="82"/>
      <c r="Q204" s="82"/>
      <c r="R204" s="82"/>
    </row>
    <row r="205" spans="1:18" ht="14.25" customHeight="1">
      <c r="A205" s="82"/>
      <c r="B205" s="82"/>
      <c r="C205" s="82"/>
      <c r="D205" s="82"/>
      <c r="E205" s="82"/>
      <c r="F205" s="82"/>
      <c r="G205" s="82"/>
      <c r="H205" s="82"/>
      <c r="I205" s="91"/>
      <c r="J205" s="82"/>
      <c r="K205" s="82"/>
      <c r="L205" s="82"/>
      <c r="M205" s="82"/>
      <c r="N205" s="82"/>
      <c r="O205" s="82"/>
      <c r="P205" s="82"/>
      <c r="Q205" s="82"/>
      <c r="R205" s="82"/>
    </row>
    <row r="206" spans="1:18" ht="14.25" customHeight="1">
      <c r="A206" s="82"/>
      <c r="B206" s="82"/>
      <c r="C206" s="82"/>
      <c r="D206" s="82"/>
      <c r="E206" s="82"/>
      <c r="F206" s="82"/>
      <c r="G206" s="82"/>
      <c r="H206" s="82"/>
      <c r="I206" s="91"/>
      <c r="J206" s="82"/>
      <c r="K206" s="82"/>
      <c r="L206" s="82"/>
      <c r="M206" s="82"/>
      <c r="N206" s="82"/>
      <c r="O206" s="82"/>
      <c r="P206" s="82"/>
      <c r="Q206" s="82"/>
      <c r="R206" s="82"/>
    </row>
    <row r="207" spans="1:18" ht="14.25" customHeight="1">
      <c r="A207" s="82"/>
      <c r="B207" s="82"/>
      <c r="C207" s="82"/>
      <c r="D207" s="82"/>
      <c r="E207" s="82"/>
      <c r="F207" s="82"/>
      <c r="G207" s="82"/>
      <c r="H207" s="82"/>
      <c r="I207" s="91"/>
      <c r="J207" s="82"/>
      <c r="K207" s="82"/>
      <c r="L207" s="82"/>
      <c r="M207" s="82"/>
      <c r="N207" s="82"/>
      <c r="O207" s="82"/>
      <c r="P207" s="82"/>
      <c r="Q207" s="82"/>
      <c r="R207" s="82"/>
    </row>
    <row r="208" spans="1:18" ht="14.25" customHeight="1">
      <c r="A208" s="82"/>
      <c r="B208" s="82"/>
      <c r="C208" s="82"/>
      <c r="D208" s="82"/>
      <c r="E208" s="82"/>
      <c r="F208" s="82"/>
      <c r="G208" s="82"/>
      <c r="H208" s="82"/>
      <c r="I208" s="91"/>
      <c r="J208" s="82"/>
      <c r="K208" s="82"/>
      <c r="L208" s="82"/>
      <c r="M208" s="82"/>
      <c r="N208" s="82"/>
      <c r="O208" s="82"/>
      <c r="P208" s="82"/>
      <c r="Q208" s="82"/>
      <c r="R208" s="82"/>
    </row>
    <row r="209" spans="1:18" ht="14.25" customHeight="1">
      <c r="A209" s="82"/>
      <c r="B209" s="82"/>
      <c r="C209" s="82"/>
      <c r="D209" s="82"/>
      <c r="E209" s="82"/>
      <c r="F209" s="82"/>
      <c r="G209" s="82"/>
      <c r="H209" s="82"/>
      <c r="I209" s="91"/>
      <c r="J209" s="82"/>
      <c r="K209" s="82"/>
      <c r="L209" s="82"/>
      <c r="M209" s="82"/>
      <c r="N209" s="82"/>
      <c r="O209" s="82"/>
      <c r="P209" s="82"/>
      <c r="Q209" s="82"/>
      <c r="R209" s="82"/>
    </row>
    <row r="210" spans="1:18" ht="14.25" customHeight="1">
      <c r="A210" s="82"/>
      <c r="B210" s="82"/>
      <c r="C210" s="82"/>
      <c r="D210" s="82"/>
      <c r="E210" s="82"/>
      <c r="F210" s="82"/>
      <c r="G210" s="82"/>
      <c r="H210" s="82"/>
      <c r="I210" s="91"/>
      <c r="J210" s="82"/>
      <c r="K210" s="82"/>
      <c r="L210" s="82"/>
      <c r="M210" s="82"/>
      <c r="N210" s="82"/>
      <c r="O210" s="82"/>
      <c r="P210" s="82"/>
      <c r="Q210" s="82"/>
      <c r="R210" s="82"/>
    </row>
    <row r="211" spans="1:18" ht="14.25" customHeight="1">
      <c r="A211" s="82"/>
      <c r="B211" s="82"/>
      <c r="C211" s="82"/>
      <c r="D211" s="82"/>
      <c r="E211" s="82"/>
      <c r="F211" s="82"/>
      <c r="G211" s="82"/>
      <c r="H211" s="82"/>
      <c r="I211" s="91"/>
      <c r="J211" s="82"/>
      <c r="K211" s="82"/>
      <c r="L211" s="82"/>
      <c r="M211" s="82"/>
      <c r="N211" s="82"/>
      <c r="O211" s="82"/>
      <c r="P211" s="82"/>
      <c r="Q211" s="82"/>
      <c r="R211" s="82"/>
    </row>
    <row r="212" spans="1:18" ht="14.25" customHeight="1">
      <c r="A212" s="82"/>
      <c r="B212" s="82"/>
      <c r="C212" s="82"/>
      <c r="D212" s="82"/>
      <c r="E212" s="82"/>
      <c r="F212" s="82"/>
      <c r="G212" s="82"/>
      <c r="H212" s="82"/>
      <c r="I212" s="91"/>
      <c r="J212" s="82"/>
      <c r="K212" s="82"/>
      <c r="L212" s="82"/>
      <c r="M212" s="82"/>
      <c r="N212" s="82"/>
      <c r="O212" s="82"/>
      <c r="P212" s="82"/>
      <c r="Q212" s="82"/>
      <c r="R212" s="82"/>
    </row>
    <row r="213" spans="1:18" ht="14.25" customHeight="1">
      <c r="A213" s="82"/>
      <c r="B213" s="82"/>
      <c r="C213" s="82"/>
      <c r="D213" s="82"/>
      <c r="E213" s="82"/>
      <c r="F213" s="82"/>
      <c r="G213" s="82"/>
      <c r="H213" s="82"/>
      <c r="I213" s="91"/>
      <c r="J213" s="82"/>
      <c r="K213" s="82"/>
      <c r="L213" s="82"/>
      <c r="M213" s="82"/>
      <c r="N213" s="82"/>
      <c r="O213" s="82"/>
      <c r="P213" s="82"/>
      <c r="Q213" s="82"/>
      <c r="R213" s="82"/>
    </row>
    <row r="214" spans="1:18" ht="14.25" customHeight="1">
      <c r="A214" s="82"/>
      <c r="B214" s="82"/>
      <c r="C214" s="82"/>
      <c r="D214" s="82"/>
      <c r="E214" s="82"/>
      <c r="F214" s="82"/>
      <c r="G214" s="82"/>
      <c r="H214" s="82"/>
      <c r="I214" s="91"/>
      <c r="J214" s="82"/>
      <c r="K214" s="82"/>
      <c r="L214" s="82"/>
      <c r="M214" s="82"/>
      <c r="N214" s="82"/>
      <c r="O214" s="82"/>
      <c r="P214" s="82"/>
      <c r="Q214" s="82"/>
      <c r="R214" s="82"/>
    </row>
    <row r="215" spans="1:18" ht="14.25" customHeight="1">
      <c r="A215" s="82"/>
      <c r="B215" s="82"/>
      <c r="C215" s="82"/>
      <c r="D215" s="82"/>
      <c r="E215" s="82"/>
      <c r="F215" s="82"/>
      <c r="G215" s="82"/>
      <c r="H215" s="82"/>
      <c r="I215" s="91"/>
      <c r="J215" s="82"/>
      <c r="K215" s="82"/>
      <c r="L215" s="82"/>
      <c r="M215" s="82"/>
      <c r="N215" s="82"/>
      <c r="O215" s="82"/>
      <c r="P215" s="82"/>
      <c r="Q215" s="82"/>
      <c r="R215" s="82"/>
    </row>
    <row r="216" spans="1:18" ht="14.25" customHeight="1">
      <c r="A216" s="82"/>
      <c r="B216" s="82"/>
      <c r="C216" s="82"/>
      <c r="D216" s="82"/>
      <c r="E216" s="82"/>
      <c r="F216" s="82"/>
      <c r="G216" s="82"/>
      <c r="H216" s="82"/>
      <c r="I216" s="91"/>
      <c r="J216" s="82"/>
      <c r="K216" s="82"/>
      <c r="L216" s="82"/>
      <c r="M216" s="82"/>
      <c r="N216" s="82"/>
      <c r="O216" s="82"/>
      <c r="P216" s="82"/>
      <c r="Q216" s="82"/>
      <c r="R216" s="82"/>
    </row>
    <row r="217" spans="1:18" ht="14.25" customHeight="1">
      <c r="A217" s="82"/>
      <c r="B217" s="82"/>
      <c r="C217" s="82"/>
      <c r="D217" s="82"/>
      <c r="E217" s="82"/>
      <c r="F217" s="82"/>
      <c r="G217" s="82"/>
      <c r="H217" s="82"/>
      <c r="I217" s="91"/>
      <c r="J217" s="82"/>
      <c r="K217" s="82"/>
      <c r="L217" s="82"/>
      <c r="M217" s="82"/>
      <c r="N217" s="82"/>
      <c r="O217" s="82"/>
      <c r="P217" s="82"/>
      <c r="Q217" s="82"/>
      <c r="R217" s="82"/>
    </row>
    <row r="218" spans="1:18" ht="14.25" customHeight="1">
      <c r="A218" s="82"/>
      <c r="B218" s="82"/>
      <c r="C218" s="82"/>
      <c r="D218" s="82"/>
      <c r="E218" s="82"/>
      <c r="F218" s="82"/>
      <c r="G218" s="82"/>
      <c r="H218" s="82"/>
      <c r="I218" s="91"/>
      <c r="J218" s="82"/>
      <c r="K218" s="82"/>
      <c r="L218" s="82"/>
      <c r="M218" s="82"/>
      <c r="N218" s="82"/>
      <c r="O218" s="82"/>
      <c r="P218" s="82"/>
      <c r="Q218" s="82"/>
      <c r="R218" s="82"/>
    </row>
    <row r="219" spans="1:18" ht="14.25" customHeight="1">
      <c r="A219" s="82"/>
      <c r="B219" s="82"/>
      <c r="C219" s="82"/>
      <c r="D219" s="82"/>
      <c r="E219" s="82"/>
      <c r="F219" s="82"/>
      <c r="G219" s="82"/>
      <c r="H219" s="82"/>
      <c r="I219" s="91"/>
      <c r="J219" s="82"/>
      <c r="K219" s="82"/>
      <c r="L219" s="82"/>
      <c r="M219" s="82"/>
      <c r="N219" s="82"/>
      <c r="O219" s="82"/>
      <c r="P219" s="82"/>
      <c r="Q219" s="82"/>
      <c r="R219" s="82"/>
    </row>
    <row r="220" spans="1:18" ht="14.25" customHeight="1">
      <c r="A220" s="82"/>
      <c r="B220" s="82"/>
      <c r="C220" s="82"/>
      <c r="D220" s="82"/>
      <c r="E220" s="82"/>
      <c r="F220" s="82"/>
      <c r="G220" s="82"/>
      <c r="H220" s="82"/>
      <c r="I220" s="91"/>
      <c r="J220" s="82"/>
      <c r="K220" s="82"/>
      <c r="L220" s="82"/>
      <c r="M220" s="82"/>
      <c r="N220" s="82"/>
      <c r="O220" s="82"/>
      <c r="P220" s="82"/>
      <c r="Q220" s="82"/>
      <c r="R220" s="82"/>
    </row>
    <row r="221" spans="1:18" ht="14.25" customHeight="1">
      <c r="A221" s="82"/>
      <c r="B221" s="82"/>
      <c r="C221" s="82"/>
      <c r="D221" s="82"/>
      <c r="E221" s="82"/>
      <c r="F221" s="82"/>
      <c r="G221" s="82"/>
      <c r="H221" s="82"/>
      <c r="I221" s="91"/>
      <c r="J221" s="82"/>
      <c r="K221" s="82"/>
      <c r="L221" s="82"/>
      <c r="M221" s="82"/>
      <c r="N221" s="82"/>
      <c r="O221" s="82"/>
      <c r="P221" s="82"/>
      <c r="Q221" s="82"/>
      <c r="R221" s="82"/>
    </row>
    <row r="222" spans="1:18" ht="14.25" customHeight="1">
      <c r="A222" s="82"/>
      <c r="B222" s="82"/>
      <c r="C222" s="82"/>
      <c r="D222" s="82"/>
      <c r="E222" s="82"/>
      <c r="F222" s="82"/>
      <c r="G222" s="82"/>
      <c r="H222" s="82"/>
      <c r="I222" s="91"/>
      <c r="J222" s="82"/>
      <c r="K222" s="82"/>
      <c r="L222" s="82"/>
      <c r="M222" s="82"/>
      <c r="N222" s="82"/>
      <c r="O222" s="82"/>
      <c r="P222" s="82"/>
      <c r="Q222" s="82"/>
      <c r="R222" s="82"/>
    </row>
    <row r="223" spans="1:18" ht="14.25" customHeight="1">
      <c r="A223" s="82"/>
      <c r="B223" s="82"/>
      <c r="C223" s="82"/>
      <c r="D223" s="82"/>
      <c r="E223" s="82"/>
      <c r="F223" s="82"/>
      <c r="G223" s="82"/>
      <c r="H223" s="82"/>
      <c r="I223" s="91"/>
      <c r="J223" s="82"/>
      <c r="K223" s="82"/>
      <c r="L223" s="82"/>
      <c r="M223" s="82"/>
      <c r="N223" s="82"/>
      <c r="O223" s="82"/>
      <c r="P223" s="82"/>
      <c r="Q223" s="82"/>
      <c r="R223" s="82"/>
    </row>
    <row r="224" spans="1:18" ht="14.25" customHeight="1">
      <c r="A224" s="82"/>
      <c r="B224" s="82"/>
      <c r="C224" s="82"/>
      <c r="D224" s="82"/>
      <c r="E224" s="82"/>
      <c r="F224" s="82"/>
      <c r="G224" s="82"/>
      <c r="H224" s="82"/>
      <c r="I224" s="91"/>
      <c r="J224" s="82"/>
      <c r="K224" s="82"/>
      <c r="L224" s="82"/>
      <c r="M224" s="82"/>
      <c r="N224" s="82"/>
      <c r="O224" s="82"/>
      <c r="P224" s="82"/>
      <c r="Q224" s="82"/>
      <c r="R224" s="82"/>
    </row>
    <row r="225" spans="1:18" ht="14.25" customHeight="1">
      <c r="A225" s="82"/>
      <c r="B225" s="82"/>
      <c r="C225" s="82"/>
      <c r="D225" s="82"/>
      <c r="E225" s="82"/>
      <c r="F225" s="82"/>
      <c r="G225" s="82"/>
      <c r="H225" s="82"/>
      <c r="I225" s="91"/>
      <c r="J225" s="82"/>
      <c r="K225" s="82"/>
      <c r="L225" s="82"/>
      <c r="M225" s="82"/>
      <c r="N225" s="82"/>
      <c r="O225" s="82"/>
      <c r="P225" s="82"/>
      <c r="Q225" s="82"/>
      <c r="R225" s="82"/>
    </row>
    <row r="226" spans="1:18" ht="14.25" customHeight="1">
      <c r="A226" s="82"/>
      <c r="B226" s="82"/>
      <c r="C226" s="82"/>
      <c r="D226" s="82"/>
      <c r="E226" s="82"/>
      <c r="F226" s="82"/>
      <c r="G226" s="82"/>
      <c r="H226" s="82"/>
      <c r="I226" s="91"/>
      <c r="J226" s="82"/>
      <c r="K226" s="82"/>
      <c r="L226" s="82"/>
      <c r="M226" s="82"/>
      <c r="N226" s="82"/>
      <c r="O226" s="82"/>
      <c r="P226" s="82"/>
      <c r="Q226" s="82"/>
      <c r="R226" s="82"/>
    </row>
    <row r="227" spans="1:18" ht="14.25" customHeight="1">
      <c r="A227" s="82"/>
      <c r="B227" s="82"/>
      <c r="C227" s="82"/>
      <c r="D227" s="82"/>
      <c r="E227" s="82"/>
      <c r="F227" s="82"/>
      <c r="G227" s="82"/>
      <c r="H227" s="82"/>
      <c r="I227" s="91"/>
      <c r="J227" s="82"/>
      <c r="K227" s="82"/>
      <c r="L227" s="82"/>
      <c r="M227" s="82"/>
      <c r="N227" s="82"/>
      <c r="O227" s="82"/>
      <c r="P227" s="82"/>
      <c r="Q227" s="82"/>
      <c r="R227" s="82"/>
    </row>
    <row r="228" spans="1:18" ht="14.25" customHeight="1">
      <c r="A228" s="82"/>
      <c r="B228" s="82"/>
      <c r="C228" s="82"/>
      <c r="D228" s="82"/>
      <c r="E228" s="82"/>
      <c r="F228" s="82"/>
      <c r="G228" s="82"/>
      <c r="H228" s="82"/>
      <c r="I228" s="91"/>
      <c r="J228" s="82"/>
      <c r="K228" s="82"/>
      <c r="L228" s="82"/>
      <c r="M228" s="82"/>
      <c r="N228" s="82"/>
      <c r="O228" s="82"/>
      <c r="P228" s="82"/>
      <c r="Q228" s="82"/>
      <c r="R228" s="82"/>
    </row>
    <row r="229" spans="1:18" ht="14.25" customHeight="1">
      <c r="A229" s="82"/>
      <c r="B229" s="82"/>
      <c r="C229" s="82"/>
      <c r="D229" s="82"/>
      <c r="E229" s="82"/>
      <c r="F229" s="82"/>
      <c r="G229" s="82"/>
      <c r="H229" s="82"/>
      <c r="I229" s="91"/>
      <c r="J229" s="82"/>
      <c r="K229" s="82"/>
      <c r="L229" s="82"/>
      <c r="M229" s="82"/>
      <c r="N229" s="82"/>
      <c r="O229" s="82"/>
      <c r="P229" s="82"/>
      <c r="Q229" s="82"/>
      <c r="R229" s="82"/>
    </row>
    <row r="230" spans="1:18" ht="14.25" customHeight="1">
      <c r="A230" s="82"/>
      <c r="B230" s="82"/>
      <c r="C230" s="82"/>
      <c r="D230" s="82"/>
      <c r="E230" s="82"/>
      <c r="F230" s="82"/>
      <c r="G230" s="82"/>
      <c r="H230" s="82"/>
      <c r="I230" s="91"/>
      <c r="J230" s="82"/>
      <c r="K230" s="82"/>
      <c r="L230" s="82"/>
      <c r="M230" s="82"/>
      <c r="N230" s="82"/>
      <c r="O230" s="82"/>
      <c r="P230" s="82"/>
      <c r="Q230" s="82"/>
      <c r="R230" s="82"/>
    </row>
    <row r="231" spans="1:18" ht="14.25" customHeight="1">
      <c r="A231" s="82"/>
      <c r="B231" s="82"/>
      <c r="C231" s="82"/>
      <c r="D231" s="82"/>
      <c r="E231" s="82"/>
      <c r="F231" s="82"/>
      <c r="G231" s="82"/>
      <c r="H231" s="82"/>
      <c r="I231" s="91"/>
      <c r="J231" s="82"/>
      <c r="K231" s="82"/>
      <c r="L231" s="82"/>
      <c r="M231" s="82"/>
      <c r="N231" s="82"/>
      <c r="O231" s="82"/>
      <c r="P231" s="82"/>
      <c r="Q231" s="82"/>
      <c r="R231" s="82"/>
    </row>
    <row r="232" spans="1:18" ht="14.25" customHeight="1">
      <c r="A232" s="82"/>
      <c r="B232" s="82"/>
      <c r="C232" s="82"/>
      <c r="D232" s="82"/>
      <c r="E232" s="82"/>
      <c r="F232" s="82"/>
      <c r="G232" s="82"/>
      <c r="H232" s="82"/>
      <c r="I232" s="91"/>
      <c r="J232" s="82"/>
      <c r="K232" s="82"/>
      <c r="L232" s="82"/>
      <c r="M232" s="82"/>
      <c r="N232" s="82"/>
      <c r="O232" s="82"/>
      <c r="P232" s="82"/>
      <c r="Q232" s="82"/>
      <c r="R232" s="82"/>
    </row>
    <row r="233" spans="1:18" ht="14.25" customHeight="1">
      <c r="A233" s="82"/>
      <c r="B233" s="82"/>
      <c r="C233" s="82"/>
      <c r="D233" s="82"/>
      <c r="E233" s="82"/>
      <c r="F233" s="82"/>
      <c r="G233" s="82"/>
      <c r="H233" s="82"/>
      <c r="I233" s="91"/>
      <c r="J233" s="82"/>
      <c r="K233" s="82"/>
      <c r="L233" s="82"/>
      <c r="M233" s="82"/>
      <c r="N233" s="82"/>
      <c r="O233" s="82"/>
      <c r="P233" s="82"/>
      <c r="Q233" s="82"/>
      <c r="R233" s="82"/>
    </row>
    <row r="234" spans="1:18" ht="14.25" customHeight="1">
      <c r="A234" s="82"/>
      <c r="B234" s="82"/>
      <c r="C234" s="82"/>
      <c r="D234" s="82"/>
      <c r="E234" s="82"/>
      <c r="F234" s="82"/>
      <c r="G234" s="82"/>
      <c r="H234" s="82"/>
      <c r="I234" s="91"/>
      <c r="J234" s="82"/>
      <c r="K234" s="82"/>
      <c r="L234" s="82"/>
      <c r="M234" s="82"/>
      <c r="N234" s="82"/>
      <c r="O234" s="82"/>
      <c r="P234" s="82"/>
      <c r="Q234" s="82"/>
      <c r="R234" s="82"/>
    </row>
    <row r="235" spans="1:18" ht="14.25" customHeight="1">
      <c r="A235" s="82"/>
      <c r="B235" s="82"/>
      <c r="C235" s="82"/>
      <c r="D235" s="82"/>
      <c r="E235" s="82"/>
      <c r="F235" s="82"/>
      <c r="G235" s="82"/>
      <c r="H235" s="82"/>
      <c r="I235" s="91"/>
      <c r="J235" s="82"/>
      <c r="K235" s="82"/>
      <c r="L235" s="82"/>
      <c r="M235" s="82"/>
      <c r="N235" s="82"/>
      <c r="O235" s="82"/>
      <c r="P235" s="82"/>
      <c r="Q235" s="82"/>
      <c r="R235" s="82"/>
    </row>
    <row r="236" spans="1:18" ht="14.25" customHeight="1">
      <c r="A236" s="82"/>
      <c r="B236" s="82"/>
      <c r="C236" s="82"/>
      <c r="D236" s="82"/>
      <c r="E236" s="82"/>
      <c r="F236" s="82"/>
      <c r="G236" s="82"/>
      <c r="H236" s="82"/>
      <c r="I236" s="91"/>
      <c r="J236" s="82"/>
      <c r="K236" s="82"/>
      <c r="L236" s="82"/>
      <c r="M236" s="82"/>
      <c r="N236" s="82"/>
      <c r="O236" s="82"/>
      <c r="P236" s="82"/>
      <c r="Q236" s="82"/>
      <c r="R236" s="82"/>
    </row>
    <row r="237" spans="1:18" ht="14.25" customHeight="1">
      <c r="A237" s="82"/>
      <c r="B237" s="82"/>
      <c r="C237" s="82"/>
      <c r="D237" s="82"/>
      <c r="E237" s="82"/>
      <c r="F237" s="82"/>
      <c r="G237" s="82"/>
      <c r="H237" s="82"/>
      <c r="I237" s="91"/>
      <c r="J237" s="82"/>
      <c r="K237" s="82"/>
      <c r="L237" s="82"/>
      <c r="M237" s="82"/>
      <c r="N237" s="82"/>
      <c r="O237" s="82"/>
      <c r="P237" s="82"/>
      <c r="Q237" s="82"/>
      <c r="R237" s="82"/>
    </row>
    <row r="238" spans="1:18" ht="14.25" customHeight="1">
      <c r="A238" s="82"/>
      <c r="B238" s="82"/>
      <c r="C238" s="82"/>
      <c r="D238" s="82"/>
      <c r="E238" s="82"/>
      <c r="F238" s="82"/>
      <c r="G238" s="82"/>
      <c r="H238" s="82"/>
      <c r="I238" s="91"/>
      <c r="J238" s="82"/>
      <c r="K238" s="82"/>
      <c r="L238" s="82"/>
      <c r="M238" s="82"/>
      <c r="N238" s="82"/>
      <c r="O238" s="82"/>
      <c r="P238" s="82"/>
      <c r="Q238" s="82"/>
      <c r="R238" s="82"/>
    </row>
    <row r="239" spans="1:18" ht="14.25" customHeight="1">
      <c r="A239" s="82"/>
      <c r="B239" s="82"/>
      <c r="C239" s="82"/>
      <c r="D239" s="82"/>
      <c r="E239" s="82"/>
      <c r="F239" s="82"/>
      <c r="G239" s="82"/>
      <c r="H239" s="82"/>
      <c r="I239" s="91"/>
      <c r="J239" s="82"/>
      <c r="K239" s="82"/>
      <c r="L239" s="82"/>
      <c r="M239" s="82"/>
      <c r="N239" s="82"/>
      <c r="O239" s="82"/>
      <c r="P239" s="82"/>
      <c r="Q239" s="82"/>
      <c r="R239" s="82"/>
    </row>
    <row r="240" spans="1:18" ht="14.25" customHeight="1">
      <c r="A240" s="82"/>
      <c r="B240" s="82"/>
      <c r="C240" s="82"/>
      <c r="D240" s="82"/>
      <c r="E240" s="82"/>
      <c r="F240" s="82"/>
      <c r="G240" s="82"/>
      <c r="H240" s="82"/>
      <c r="I240" s="91"/>
      <c r="J240" s="82"/>
      <c r="K240" s="82"/>
      <c r="L240" s="82"/>
      <c r="M240" s="82"/>
      <c r="N240" s="82"/>
      <c r="O240" s="82"/>
      <c r="P240" s="82"/>
      <c r="Q240" s="82"/>
      <c r="R240" s="82"/>
    </row>
    <row r="241" spans="1:18" ht="14.25" customHeight="1">
      <c r="A241" s="82"/>
      <c r="B241" s="82"/>
      <c r="C241" s="82"/>
      <c r="D241" s="82"/>
      <c r="E241" s="82"/>
      <c r="F241" s="82"/>
      <c r="G241" s="82"/>
      <c r="H241" s="82"/>
      <c r="I241" s="91"/>
      <c r="J241" s="82"/>
      <c r="K241" s="82"/>
      <c r="L241" s="82"/>
      <c r="M241" s="82"/>
      <c r="N241" s="82"/>
      <c r="O241" s="82"/>
      <c r="P241" s="82"/>
      <c r="Q241" s="82"/>
      <c r="R241" s="82"/>
    </row>
    <row r="242" spans="1:18" ht="14.25" customHeight="1">
      <c r="A242" s="82"/>
      <c r="B242" s="82"/>
      <c r="C242" s="82"/>
      <c r="D242" s="82"/>
      <c r="E242" s="82"/>
      <c r="F242" s="82"/>
      <c r="G242" s="82"/>
      <c r="H242" s="82"/>
      <c r="I242" s="91"/>
      <c r="J242" s="82"/>
      <c r="K242" s="82"/>
      <c r="L242" s="82"/>
      <c r="M242" s="82"/>
      <c r="N242" s="82"/>
      <c r="O242" s="82"/>
      <c r="P242" s="82"/>
      <c r="Q242" s="82"/>
      <c r="R242" s="82"/>
    </row>
    <row r="243" spans="1:18" ht="14.25" customHeight="1">
      <c r="A243" s="82"/>
      <c r="B243" s="82"/>
      <c r="C243" s="82"/>
      <c r="D243" s="82"/>
      <c r="E243" s="82"/>
      <c r="F243" s="82"/>
      <c r="G243" s="82"/>
      <c r="H243" s="82"/>
      <c r="I243" s="91"/>
      <c r="J243" s="82"/>
      <c r="K243" s="82"/>
      <c r="L243" s="82"/>
      <c r="M243" s="82"/>
      <c r="N243" s="82"/>
      <c r="O243" s="82"/>
      <c r="P243" s="82"/>
      <c r="Q243" s="82"/>
      <c r="R243" s="82"/>
    </row>
    <row r="244" spans="1:18" ht="14.25" customHeight="1">
      <c r="A244" s="82"/>
      <c r="B244" s="82"/>
      <c r="C244" s="82"/>
      <c r="D244" s="82"/>
      <c r="E244" s="82"/>
      <c r="F244" s="82"/>
      <c r="G244" s="82"/>
      <c r="H244" s="82"/>
      <c r="I244" s="91"/>
      <c r="J244" s="82"/>
      <c r="K244" s="82"/>
      <c r="L244" s="82"/>
      <c r="M244" s="82"/>
      <c r="N244" s="82"/>
      <c r="O244" s="82"/>
      <c r="P244" s="82"/>
      <c r="Q244" s="82"/>
      <c r="R244" s="82"/>
    </row>
    <row r="245" spans="1:18" ht="14.25" customHeight="1">
      <c r="A245" s="82"/>
      <c r="B245" s="82"/>
      <c r="C245" s="82"/>
      <c r="D245" s="82"/>
      <c r="E245" s="82"/>
      <c r="F245" s="82"/>
      <c r="G245" s="82"/>
      <c r="H245" s="82"/>
      <c r="I245" s="91"/>
      <c r="J245" s="82"/>
      <c r="K245" s="82"/>
      <c r="L245" s="82"/>
      <c r="M245" s="82"/>
      <c r="N245" s="82"/>
      <c r="O245" s="82"/>
      <c r="P245" s="82"/>
      <c r="Q245" s="82"/>
      <c r="R245" s="82"/>
    </row>
    <row r="246" spans="1:18" ht="14.25" customHeight="1">
      <c r="A246" s="82"/>
      <c r="B246" s="82"/>
      <c r="C246" s="82"/>
      <c r="D246" s="82"/>
      <c r="E246" s="82"/>
      <c r="F246" s="82"/>
      <c r="G246" s="82"/>
      <c r="H246" s="82"/>
      <c r="I246" s="91"/>
      <c r="J246" s="82"/>
      <c r="K246" s="82"/>
      <c r="L246" s="82"/>
      <c r="M246" s="82"/>
      <c r="N246" s="82"/>
      <c r="O246" s="82"/>
      <c r="P246" s="82"/>
      <c r="Q246" s="82"/>
      <c r="R246" s="82"/>
    </row>
    <row r="247" spans="1:18" ht="14.25" customHeight="1">
      <c r="A247" s="82"/>
      <c r="B247" s="82"/>
      <c r="C247" s="82"/>
      <c r="D247" s="82"/>
      <c r="E247" s="82"/>
      <c r="F247" s="82"/>
      <c r="G247" s="82"/>
      <c r="H247" s="82"/>
      <c r="I247" s="91"/>
      <c r="J247" s="82"/>
      <c r="K247" s="82"/>
      <c r="L247" s="82"/>
      <c r="M247" s="82"/>
      <c r="N247" s="82"/>
      <c r="O247" s="82"/>
      <c r="P247" s="82"/>
      <c r="Q247" s="82"/>
      <c r="R247" s="82"/>
    </row>
    <row r="248" spans="1:18" ht="14.25" customHeight="1">
      <c r="A248" s="82"/>
      <c r="B248" s="82"/>
      <c r="C248" s="82"/>
      <c r="D248" s="82"/>
      <c r="E248" s="82"/>
      <c r="F248" s="82"/>
      <c r="G248" s="82"/>
      <c r="H248" s="82"/>
      <c r="I248" s="91"/>
      <c r="J248" s="82"/>
      <c r="K248" s="82"/>
      <c r="L248" s="82"/>
      <c r="M248" s="82"/>
      <c r="N248" s="82"/>
      <c r="O248" s="82"/>
      <c r="P248" s="82"/>
      <c r="Q248" s="82"/>
      <c r="R248" s="82"/>
    </row>
    <row r="249" spans="1:18" ht="14.25" customHeight="1">
      <c r="A249" s="82"/>
      <c r="B249" s="82"/>
      <c r="C249" s="82"/>
      <c r="D249" s="82"/>
      <c r="E249" s="82"/>
      <c r="F249" s="82"/>
      <c r="G249" s="82"/>
      <c r="H249" s="82"/>
      <c r="I249" s="91"/>
      <c r="J249" s="82"/>
      <c r="K249" s="82"/>
      <c r="L249" s="82"/>
      <c r="M249" s="82"/>
      <c r="N249" s="82"/>
      <c r="O249" s="82"/>
      <c r="P249" s="82"/>
      <c r="Q249" s="82"/>
      <c r="R249" s="82"/>
    </row>
    <row r="250" spans="1:18" ht="14.25" customHeight="1">
      <c r="A250" s="82"/>
      <c r="B250" s="82"/>
      <c r="C250" s="82"/>
      <c r="D250" s="82"/>
      <c r="E250" s="82"/>
      <c r="F250" s="82"/>
      <c r="G250" s="82"/>
      <c r="H250" s="82"/>
      <c r="I250" s="91"/>
      <c r="J250" s="82"/>
      <c r="K250" s="82"/>
      <c r="L250" s="82"/>
      <c r="M250" s="82"/>
      <c r="N250" s="82"/>
      <c r="O250" s="82"/>
      <c r="P250" s="82"/>
      <c r="Q250" s="82"/>
      <c r="R250" s="82"/>
    </row>
    <row r="251" spans="1:18" ht="14.25" customHeight="1">
      <c r="A251" s="82"/>
      <c r="B251" s="82"/>
      <c r="C251" s="82"/>
      <c r="D251" s="82"/>
      <c r="E251" s="82"/>
      <c r="F251" s="82"/>
      <c r="G251" s="82"/>
      <c r="H251" s="82"/>
      <c r="I251" s="91"/>
      <c r="J251" s="82"/>
      <c r="K251" s="82"/>
      <c r="L251" s="82"/>
      <c r="M251" s="82"/>
      <c r="N251" s="82"/>
      <c r="O251" s="82"/>
      <c r="P251" s="82"/>
      <c r="Q251" s="82"/>
      <c r="R251" s="82"/>
    </row>
    <row r="252" spans="1:18" ht="14.25" customHeight="1">
      <c r="A252" s="82"/>
      <c r="B252" s="82"/>
      <c r="C252" s="82"/>
      <c r="D252" s="82"/>
      <c r="E252" s="82"/>
      <c r="F252" s="82"/>
      <c r="G252" s="82"/>
      <c r="H252" s="82"/>
      <c r="I252" s="91"/>
      <c r="J252" s="82"/>
      <c r="K252" s="82"/>
      <c r="L252" s="82"/>
      <c r="M252" s="82"/>
      <c r="N252" s="82"/>
      <c r="O252" s="82"/>
      <c r="P252" s="82"/>
      <c r="Q252" s="82"/>
      <c r="R252" s="82"/>
    </row>
    <row r="253" spans="1:18" ht="14.25" customHeight="1">
      <c r="A253" s="82"/>
      <c r="B253" s="82"/>
      <c r="C253" s="82"/>
      <c r="D253" s="82"/>
      <c r="E253" s="82"/>
      <c r="F253" s="82"/>
      <c r="G253" s="82"/>
      <c r="H253" s="82"/>
      <c r="I253" s="91"/>
      <c r="J253" s="82"/>
      <c r="K253" s="82"/>
      <c r="L253" s="82"/>
      <c r="M253" s="82"/>
      <c r="N253" s="82"/>
      <c r="O253" s="82"/>
      <c r="P253" s="82"/>
      <c r="Q253" s="82"/>
      <c r="R253" s="82"/>
    </row>
    <row r="254" spans="1:18" ht="14.25" customHeight="1">
      <c r="A254" s="82"/>
      <c r="B254" s="82"/>
      <c r="C254" s="82"/>
      <c r="D254" s="82"/>
      <c r="E254" s="82"/>
      <c r="F254" s="82"/>
      <c r="G254" s="82"/>
      <c r="H254" s="82"/>
      <c r="I254" s="91"/>
      <c r="J254" s="82"/>
      <c r="K254" s="82"/>
      <c r="L254" s="82"/>
      <c r="M254" s="82"/>
      <c r="N254" s="82"/>
      <c r="O254" s="82"/>
      <c r="P254" s="82"/>
      <c r="Q254" s="82"/>
      <c r="R254" s="82"/>
    </row>
    <row r="255" spans="1:18" ht="14.25" customHeight="1">
      <c r="A255" s="82"/>
      <c r="B255" s="82"/>
      <c r="C255" s="82"/>
      <c r="D255" s="82"/>
      <c r="E255" s="82"/>
      <c r="F255" s="82"/>
      <c r="G255" s="82"/>
      <c r="H255" s="82"/>
      <c r="I255" s="91"/>
      <c r="J255" s="82"/>
      <c r="K255" s="82"/>
      <c r="L255" s="82"/>
      <c r="M255" s="82"/>
      <c r="N255" s="82"/>
      <c r="O255" s="82"/>
      <c r="P255" s="82"/>
      <c r="Q255" s="82"/>
      <c r="R255" s="82"/>
    </row>
    <row r="256" spans="1:18" ht="14.25" customHeight="1">
      <c r="A256" s="82"/>
      <c r="B256" s="82"/>
      <c r="C256" s="82"/>
      <c r="D256" s="82"/>
      <c r="E256" s="82"/>
      <c r="F256" s="82"/>
      <c r="G256" s="82"/>
      <c r="H256" s="82"/>
      <c r="I256" s="91"/>
      <c r="J256" s="82"/>
      <c r="K256" s="82"/>
      <c r="L256" s="82"/>
      <c r="M256" s="82"/>
      <c r="N256" s="82"/>
      <c r="O256" s="82"/>
      <c r="P256" s="82"/>
      <c r="Q256" s="82"/>
      <c r="R256" s="82"/>
    </row>
    <row r="257" spans="1:18" ht="14.25" customHeight="1">
      <c r="A257" s="82"/>
      <c r="B257" s="82"/>
      <c r="C257" s="82"/>
      <c r="D257" s="82"/>
      <c r="E257" s="82"/>
      <c r="F257" s="82"/>
      <c r="G257" s="82"/>
      <c r="H257" s="82"/>
      <c r="I257" s="91"/>
      <c r="J257" s="82"/>
      <c r="K257" s="82"/>
      <c r="L257" s="82"/>
      <c r="M257" s="82"/>
      <c r="N257" s="82"/>
      <c r="O257" s="82"/>
      <c r="P257" s="82"/>
      <c r="Q257" s="82"/>
      <c r="R257" s="82"/>
    </row>
    <row r="258" spans="1:18" ht="14.25" customHeight="1">
      <c r="A258" s="82"/>
      <c r="B258" s="82"/>
      <c r="C258" s="82"/>
      <c r="D258" s="82"/>
      <c r="E258" s="82"/>
      <c r="F258" s="82"/>
      <c r="G258" s="82"/>
      <c r="H258" s="82"/>
      <c r="I258" s="91"/>
      <c r="J258" s="82"/>
      <c r="K258" s="82"/>
      <c r="L258" s="82"/>
      <c r="M258" s="82"/>
      <c r="N258" s="82"/>
      <c r="O258" s="82"/>
      <c r="P258" s="82"/>
      <c r="Q258" s="82"/>
      <c r="R258" s="82"/>
    </row>
    <row r="259" spans="1:18" ht="14.25" customHeight="1">
      <c r="A259" s="82"/>
      <c r="B259" s="82"/>
      <c r="C259" s="82"/>
      <c r="D259" s="82"/>
      <c r="E259" s="82"/>
      <c r="F259" s="82"/>
      <c r="G259" s="82"/>
      <c r="H259" s="82"/>
      <c r="I259" s="91"/>
      <c r="J259" s="82"/>
      <c r="K259" s="82"/>
      <c r="L259" s="82"/>
      <c r="M259" s="82"/>
      <c r="N259" s="82"/>
      <c r="O259" s="82"/>
      <c r="P259" s="82"/>
      <c r="Q259" s="82"/>
      <c r="R259" s="82"/>
    </row>
    <row r="260" spans="1:18" ht="14.25" customHeight="1">
      <c r="A260" s="82"/>
      <c r="B260" s="82"/>
      <c r="C260" s="82"/>
      <c r="D260" s="82"/>
      <c r="E260" s="82"/>
      <c r="F260" s="82"/>
      <c r="G260" s="82"/>
      <c r="H260" s="82"/>
      <c r="I260" s="91"/>
      <c r="J260" s="82"/>
      <c r="K260" s="82"/>
      <c r="L260" s="82"/>
      <c r="M260" s="82"/>
      <c r="N260" s="82"/>
      <c r="O260" s="82"/>
      <c r="P260" s="82"/>
      <c r="Q260" s="82"/>
      <c r="R260" s="82"/>
    </row>
    <row r="261" spans="1:18" ht="14.25" customHeight="1">
      <c r="A261" s="82"/>
      <c r="B261" s="82"/>
      <c r="C261" s="82"/>
      <c r="D261" s="82"/>
      <c r="E261" s="82"/>
      <c r="F261" s="82"/>
      <c r="G261" s="82"/>
      <c r="H261" s="82"/>
      <c r="I261" s="91"/>
      <c r="J261" s="82"/>
      <c r="K261" s="82"/>
      <c r="L261" s="82"/>
      <c r="M261" s="82"/>
      <c r="N261" s="82"/>
      <c r="O261" s="82"/>
      <c r="P261" s="82"/>
      <c r="Q261" s="82"/>
      <c r="R261" s="82"/>
    </row>
    <row r="262" spans="1:18" ht="14.25" customHeight="1">
      <c r="A262" s="82"/>
      <c r="B262" s="82"/>
      <c r="C262" s="82"/>
      <c r="D262" s="82"/>
      <c r="E262" s="82"/>
      <c r="F262" s="82"/>
      <c r="G262" s="82"/>
      <c r="H262" s="82"/>
      <c r="I262" s="91"/>
      <c r="J262" s="82"/>
      <c r="K262" s="82"/>
      <c r="L262" s="82"/>
      <c r="M262" s="82"/>
      <c r="N262" s="82"/>
      <c r="O262" s="82"/>
      <c r="P262" s="82"/>
      <c r="Q262" s="82"/>
      <c r="R262" s="82"/>
    </row>
    <row r="263" spans="1:18" ht="14.25" customHeight="1">
      <c r="A263" s="82"/>
      <c r="B263" s="82"/>
      <c r="C263" s="82"/>
      <c r="D263" s="82"/>
      <c r="E263" s="82"/>
      <c r="F263" s="82"/>
      <c r="G263" s="82"/>
      <c r="H263" s="82"/>
      <c r="I263" s="91"/>
      <c r="J263" s="82"/>
      <c r="K263" s="82"/>
      <c r="L263" s="82"/>
      <c r="M263" s="82"/>
      <c r="N263" s="82"/>
      <c r="O263" s="82"/>
      <c r="P263" s="82"/>
      <c r="Q263" s="82"/>
      <c r="R263" s="82"/>
    </row>
    <row r="264" spans="1:18" ht="14.25" customHeight="1">
      <c r="A264" s="82"/>
      <c r="B264" s="82"/>
      <c r="C264" s="82"/>
      <c r="D264" s="82"/>
      <c r="E264" s="82"/>
      <c r="F264" s="82"/>
      <c r="G264" s="82"/>
      <c r="H264" s="82"/>
      <c r="I264" s="91"/>
      <c r="J264" s="82"/>
      <c r="K264" s="82"/>
      <c r="L264" s="82"/>
      <c r="M264" s="82"/>
      <c r="N264" s="82"/>
      <c r="O264" s="82"/>
      <c r="P264" s="82"/>
      <c r="Q264" s="82"/>
      <c r="R264" s="82"/>
    </row>
    <row r="265" spans="1:18" ht="14.25" customHeight="1">
      <c r="A265" s="82"/>
      <c r="B265" s="82"/>
      <c r="C265" s="82"/>
      <c r="D265" s="82"/>
      <c r="E265" s="82"/>
      <c r="F265" s="82"/>
      <c r="G265" s="82"/>
      <c r="H265" s="82"/>
      <c r="I265" s="91"/>
      <c r="J265" s="82"/>
      <c r="K265" s="82"/>
      <c r="L265" s="82"/>
      <c r="M265" s="82"/>
      <c r="N265" s="82"/>
      <c r="O265" s="82"/>
      <c r="P265" s="82"/>
      <c r="Q265" s="82"/>
      <c r="R265" s="82"/>
    </row>
    <row r="266" spans="1:18" ht="14.25" customHeight="1">
      <c r="A266" s="82"/>
      <c r="B266" s="82"/>
      <c r="C266" s="82"/>
      <c r="D266" s="82"/>
      <c r="E266" s="82"/>
      <c r="F266" s="82"/>
      <c r="G266" s="82"/>
      <c r="H266" s="82"/>
      <c r="I266" s="91"/>
      <c r="J266" s="82"/>
      <c r="K266" s="82"/>
      <c r="L266" s="82"/>
      <c r="M266" s="82"/>
      <c r="N266" s="82"/>
      <c r="O266" s="82"/>
      <c r="P266" s="82"/>
      <c r="Q266" s="82"/>
      <c r="R266" s="82"/>
    </row>
    <row r="267" spans="1:18" ht="14.25" customHeight="1">
      <c r="A267" s="82"/>
      <c r="B267" s="82"/>
      <c r="C267" s="82"/>
      <c r="D267" s="82"/>
      <c r="E267" s="82"/>
      <c r="F267" s="82"/>
      <c r="G267" s="82"/>
      <c r="H267" s="82"/>
      <c r="I267" s="91"/>
      <c r="J267" s="82"/>
      <c r="K267" s="82"/>
      <c r="L267" s="82"/>
      <c r="M267" s="82"/>
      <c r="N267" s="82"/>
      <c r="O267" s="82"/>
      <c r="P267" s="82"/>
      <c r="Q267" s="82"/>
      <c r="R267" s="82"/>
    </row>
    <row r="268" spans="1:18" ht="14.25" customHeight="1">
      <c r="A268" s="82"/>
      <c r="B268" s="82"/>
      <c r="C268" s="82"/>
      <c r="D268" s="82"/>
      <c r="E268" s="82"/>
      <c r="F268" s="82"/>
      <c r="G268" s="82"/>
      <c r="H268" s="82"/>
      <c r="I268" s="91"/>
      <c r="J268" s="82"/>
      <c r="K268" s="82"/>
      <c r="L268" s="82"/>
      <c r="M268" s="82"/>
      <c r="N268" s="82"/>
      <c r="O268" s="82"/>
      <c r="P268" s="82"/>
      <c r="Q268" s="82"/>
      <c r="R268" s="82"/>
    </row>
    <row r="269" spans="1:18" ht="14.25" customHeight="1">
      <c r="A269" s="82"/>
      <c r="B269" s="82"/>
      <c r="C269" s="82"/>
      <c r="D269" s="82"/>
      <c r="E269" s="82"/>
      <c r="F269" s="82"/>
      <c r="G269" s="82"/>
      <c r="H269" s="82"/>
      <c r="I269" s="91"/>
      <c r="J269" s="82"/>
      <c r="K269" s="82"/>
      <c r="L269" s="82"/>
      <c r="M269" s="82"/>
      <c r="N269" s="82"/>
      <c r="O269" s="82"/>
      <c r="P269" s="82"/>
      <c r="Q269" s="82"/>
      <c r="R269" s="82"/>
    </row>
    <row r="270" spans="1:18" ht="14.25" customHeight="1">
      <c r="A270" s="82"/>
      <c r="B270" s="82"/>
      <c r="C270" s="82"/>
      <c r="D270" s="82"/>
      <c r="E270" s="82"/>
      <c r="F270" s="82"/>
      <c r="G270" s="82"/>
      <c r="H270" s="82"/>
      <c r="I270" s="91"/>
      <c r="J270" s="82"/>
      <c r="K270" s="82"/>
      <c r="L270" s="82"/>
      <c r="M270" s="82"/>
      <c r="N270" s="82"/>
      <c r="O270" s="82"/>
      <c r="P270" s="82"/>
      <c r="Q270" s="82"/>
      <c r="R270" s="82"/>
    </row>
    <row r="271" spans="1:18" ht="14.25" customHeight="1">
      <c r="A271" s="82"/>
      <c r="B271" s="82"/>
      <c r="C271" s="82"/>
      <c r="D271" s="82"/>
      <c r="E271" s="82"/>
      <c r="F271" s="82"/>
      <c r="G271" s="82"/>
      <c r="H271" s="82"/>
      <c r="I271" s="91"/>
      <c r="J271" s="82"/>
      <c r="K271" s="82"/>
      <c r="L271" s="82"/>
      <c r="M271" s="82"/>
      <c r="N271" s="82"/>
      <c r="O271" s="82"/>
      <c r="P271" s="82"/>
      <c r="Q271" s="82"/>
      <c r="R271" s="82"/>
    </row>
    <row r="272" spans="1:18" ht="14.25" customHeight="1">
      <c r="A272" s="82"/>
      <c r="B272" s="82"/>
      <c r="C272" s="82"/>
      <c r="D272" s="82"/>
      <c r="E272" s="82"/>
      <c r="F272" s="82"/>
      <c r="G272" s="82"/>
      <c r="H272" s="82"/>
      <c r="I272" s="91"/>
      <c r="J272" s="82"/>
      <c r="K272" s="82"/>
      <c r="L272" s="82"/>
      <c r="M272" s="82"/>
      <c r="N272" s="82"/>
      <c r="O272" s="82"/>
      <c r="P272" s="82"/>
      <c r="Q272" s="82"/>
      <c r="R272" s="82"/>
    </row>
    <row r="273" spans="1:18" ht="14.25" customHeight="1">
      <c r="A273" s="82"/>
      <c r="B273" s="82"/>
      <c r="C273" s="82"/>
      <c r="D273" s="82"/>
      <c r="E273" s="82"/>
      <c r="F273" s="82"/>
      <c r="G273" s="82"/>
      <c r="H273" s="82"/>
      <c r="I273" s="91"/>
      <c r="J273" s="82"/>
      <c r="K273" s="82"/>
      <c r="L273" s="82"/>
      <c r="M273" s="82"/>
      <c r="N273" s="82"/>
      <c r="O273" s="82"/>
      <c r="P273" s="82"/>
      <c r="Q273" s="82"/>
      <c r="R273" s="82"/>
    </row>
    <row r="274" spans="1:18" ht="14.25" customHeight="1">
      <c r="A274" s="82"/>
      <c r="B274" s="82"/>
      <c r="C274" s="82"/>
      <c r="D274" s="82"/>
      <c r="E274" s="82"/>
      <c r="F274" s="82"/>
      <c r="G274" s="82"/>
      <c r="H274" s="82"/>
      <c r="I274" s="91"/>
      <c r="J274" s="82"/>
      <c r="K274" s="82"/>
      <c r="L274" s="82"/>
      <c r="M274" s="82"/>
      <c r="N274" s="82"/>
      <c r="O274" s="82"/>
      <c r="P274" s="82"/>
      <c r="Q274" s="82"/>
      <c r="R274" s="82"/>
    </row>
    <row r="275" spans="1:18" ht="14.25" customHeight="1">
      <c r="A275" s="82"/>
      <c r="B275" s="82"/>
      <c r="C275" s="82"/>
      <c r="D275" s="82"/>
      <c r="E275" s="82"/>
      <c r="F275" s="82"/>
      <c r="G275" s="82"/>
      <c r="H275" s="82"/>
      <c r="I275" s="91"/>
      <c r="J275" s="82"/>
      <c r="K275" s="82"/>
      <c r="L275" s="82"/>
      <c r="M275" s="82"/>
      <c r="N275" s="82"/>
      <c r="O275" s="82"/>
      <c r="P275" s="82"/>
      <c r="Q275" s="82"/>
      <c r="R275" s="82"/>
    </row>
    <row r="276" spans="1:18" ht="14.25" customHeight="1">
      <c r="A276" s="82"/>
      <c r="B276" s="82"/>
      <c r="C276" s="82"/>
      <c r="D276" s="82"/>
      <c r="E276" s="82"/>
      <c r="F276" s="82"/>
      <c r="G276" s="82"/>
      <c r="H276" s="82"/>
      <c r="I276" s="91"/>
      <c r="J276" s="82"/>
      <c r="K276" s="82"/>
      <c r="L276" s="82"/>
      <c r="M276" s="82"/>
      <c r="N276" s="82"/>
      <c r="O276" s="82"/>
      <c r="P276" s="82"/>
      <c r="Q276" s="82"/>
      <c r="R276" s="82"/>
    </row>
    <row r="277" spans="1:18" ht="14.25" customHeight="1">
      <c r="A277" s="82"/>
      <c r="B277" s="82"/>
      <c r="C277" s="82"/>
      <c r="D277" s="82"/>
      <c r="E277" s="82"/>
      <c r="F277" s="82"/>
      <c r="G277" s="82"/>
      <c r="H277" s="82"/>
      <c r="I277" s="91"/>
      <c r="J277" s="82"/>
      <c r="K277" s="82"/>
      <c r="L277" s="82"/>
      <c r="M277" s="82"/>
      <c r="N277" s="82"/>
      <c r="O277" s="82"/>
      <c r="P277" s="82"/>
      <c r="Q277" s="82"/>
      <c r="R277" s="82"/>
    </row>
    <row r="278" spans="1:18" ht="14.25" customHeight="1">
      <c r="A278" s="82"/>
      <c r="B278" s="82"/>
      <c r="C278" s="82"/>
      <c r="D278" s="82"/>
      <c r="E278" s="82"/>
      <c r="F278" s="82"/>
      <c r="G278" s="82"/>
      <c r="H278" s="82"/>
      <c r="I278" s="91"/>
      <c r="J278" s="82"/>
      <c r="K278" s="82"/>
      <c r="L278" s="82"/>
      <c r="M278" s="82"/>
      <c r="N278" s="82"/>
      <c r="O278" s="82"/>
      <c r="P278" s="82"/>
      <c r="Q278" s="82"/>
      <c r="R278" s="82"/>
    </row>
    <row r="279" spans="1:18" ht="14.25" customHeight="1">
      <c r="A279" s="82"/>
      <c r="B279" s="82"/>
      <c r="C279" s="82"/>
      <c r="D279" s="82"/>
      <c r="E279" s="82"/>
      <c r="F279" s="82"/>
      <c r="G279" s="82"/>
      <c r="H279" s="82"/>
      <c r="I279" s="91"/>
      <c r="J279" s="82"/>
      <c r="K279" s="82"/>
      <c r="L279" s="82"/>
      <c r="M279" s="82"/>
      <c r="N279" s="82"/>
      <c r="O279" s="82"/>
      <c r="P279" s="82"/>
      <c r="Q279" s="82"/>
      <c r="R279" s="82"/>
    </row>
    <row r="280" spans="1:18" ht="14.25" customHeight="1">
      <c r="A280" s="82"/>
      <c r="B280" s="82"/>
      <c r="C280" s="82"/>
      <c r="D280" s="82"/>
      <c r="E280" s="82"/>
      <c r="F280" s="82"/>
      <c r="G280" s="82"/>
      <c r="H280" s="82"/>
      <c r="I280" s="91"/>
      <c r="J280" s="82"/>
      <c r="K280" s="82"/>
      <c r="L280" s="82"/>
      <c r="M280" s="82"/>
      <c r="N280" s="82"/>
      <c r="O280" s="82"/>
      <c r="P280" s="82"/>
      <c r="Q280" s="82"/>
      <c r="R280" s="82"/>
    </row>
    <row r="281" spans="1:18" ht="14.25" customHeight="1">
      <c r="A281" s="82"/>
      <c r="B281" s="82"/>
      <c r="C281" s="82"/>
      <c r="D281" s="82"/>
      <c r="E281" s="82"/>
      <c r="F281" s="82"/>
      <c r="G281" s="82"/>
      <c r="H281" s="82"/>
      <c r="I281" s="91"/>
      <c r="J281" s="82"/>
      <c r="K281" s="82"/>
      <c r="L281" s="82"/>
      <c r="M281" s="82"/>
      <c r="N281" s="82"/>
      <c r="O281" s="82"/>
      <c r="P281" s="82"/>
      <c r="Q281" s="82"/>
      <c r="R281" s="82"/>
    </row>
    <row r="282" spans="1:18" ht="14.25" customHeight="1">
      <c r="A282" s="82"/>
      <c r="B282" s="82"/>
      <c r="C282" s="82"/>
      <c r="D282" s="82"/>
      <c r="E282" s="82"/>
      <c r="F282" s="82"/>
      <c r="G282" s="82"/>
      <c r="H282" s="82"/>
      <c r="I282" s="91"/>
      <c r="J282" s="82"/>
      <c r="K282" s="82"/>
      <c r="L282" s="82"/>
      <c r="M282" s="82"/>
      <c r="N282" s="82"/>
      <c r="O282" s="82"/>
      <c r="P282" s="82"/>
      <c r="Q282" s="82"/>
      <c r="R282" s="82"/>
    </row>
    <row r="283" spans="1:18" ht="14.25" customHeight="1">
      <c r="A283" s="82"/>
      <c r="B283" s="82"/>
      <c r="C283" s="82"/>
      <c r="D283" s="82"/>
      <c r="E283" s="82"/>
      <c r="F283" s="82"/>
      <c r="G283" s="82"/>
      <c r="H283" s="82"/>
      <c r="I283" s="91"/>
      <c r="J283" s="82"/>
      <c r="K283" s="82"/>
      <c r="L283" s="82"/>
      <c r="M283" s="82"/>
      <c r="N283" s="82"/>
      <c r="O283" s="82"/>
      <c r="P283" s="82"/>
      <c r="Q283" s="82"/>
      <c r="R283" s="82"/>
    </row>
    <row r="284" spans="1:18" ht="14.25" customHeight="1">
      <c r="A284" s="82"/>
      <c r="B284" s="82"/>
      <c r="C284" s="82"/>
      <c r="D284" s="82"/>
      <c r="E284" s="82"/>
      <c r="F284" s="82"/>
      <c r="G284" s="82"/>
      <c r="H284" s="82"/>
      <c r="I284" s="91"/>
      <c r="J284" s="82"/>
      <c r="K284" s="82"/>
      <c r="L284" s="82"/>
      <c r="M284" s="82"/>
      <c r="N284" s="82"/>
      <c r="O284" s="82"/>
      <c r="P284" s="82"/>
      <c r="Q284" s="82"/>
      <c r="R284" s="82"/>
    </row>
    <row r="285" spans="1:18" ht="14.25" customHeight="1">
      <c r="A285" s="82"/>
      <c r="B285" s="82"/>
      <c r="C285" s="82"/>
      <c r="D285" s="82"/>
      <c r="E285" s="82"/>
      <c r="F285" s="82"/>
      <c r="G285" s="82"/>
      <c r="H285" s="82"/>
      <c r="I285" s="91"/>
      <c r="J285" s="82"/>
      <c r="K285" s="82"/>
      <c r="L285" s="82"/>
      <c r="M285" s="82"/>
      <c r="N285" s="82"/>
      <c r="O285" s="82"/>
      <c r="P285" s="82"/>
      <c r="Q285" s="82"/>
      <c r="R285" s="82"/>
    </row>
    <row r="286" spans="1:18" ht="14.25" customHeight="1">
      <c r="A286" s="82"/>
      <c r="B286" s="82"/>
      <c r="C286" s="82"/>
      <c r="D286" s="82"/>
      <c r="E286" s="82"/>
      <c r="F286" s="82"/>
      <c r="G286" s="82"/>
      <c r="H286" s="82"/>
      <c r="I286" s="91"/>
      <c r="J286" s="82"/>
      <c r="K286" s="82"/>
      <c r="L286" s="82"/>
      <c r="M286" s="82"/>
      <c r="N286" s="82"/>
      <c r="O286" s="82"/>
      <c r="P286" s="82"/>
      <c r="Q286" s="82"/>
      <c r="R286" s="82"/>
    </row>
    <row r="287" spans="1:18" ht="14.25" customHeight="1">
      <c r="A287" s="82"/>
      <c r="B287" s="82"/>
      <c r="C287" s="82"/>
      <c r="D287" s="82"/>
      <c r="E287" s="82"/>
      <c r="F287" s="82"/>
      <c r="G287" s="82"/>
      <c r="H287" s="82"/>
      <c r="I287" s="91"/>
      <c r="J287" s="82"/>
      <c r="K287" s="82"/>
      <c r="L287" s="82"/>
      <c r="M287" s="82"/>
      <c r="N287" s="82"/>
      <c r="O287" s="82"/>
      <c r="P287" s="82"/>
      <c r="Q287" s="82"/>
      <c r="R287" s="82"/>
    </row>
    <row r="288" spans="1:18" ht="14.25" customHeight="1">
      <c r="A288" s="82"/>
      <c r="B288" s="82"/>
      <c r="C288" s="82"/>
      <c r="D288" s="82"/>
      <c r="E288" s="82"/>
      <c r="F288" s="82"/>
      <c r="G288" s="82"/>
      <c r="H288" s="82"/>
      <c r="I288" s="91"/>
      <c r="J288" s="82"/>
      <c r="K288" s="82"/>
      <c r="L288" s="82"/>
      <c r="M288" s="82"/>
      <c r="N288" s="82"/>
      <c r="O288" s="82"/>
      <c r="P288" s="82"/>
      <c r="Q288" s="82"/>
      <c r="R288" s="82"/>
    </row>
    <row r="289" spans="1:18" ht="14.25" customHeight="1">
      <c r="A289" s="82"/>
      <c r="B289" s="82"/>
      <c r="C289" s="82"/>
      <c r="D289" s="82"/>
      <c r="E289" s="82"/>
      <c r="F289" s="82"/>
      <c r="G289" s="82"/>
      <c r="H289" s="82"/>
      <c r="I289" s="91"/>
      <c r="J289" s="82"/>
      <c r="K289" s="82"/>
      <c r="L289" s="82"/>
      <c r="M289" s="82"/>
      <c r="N289" s="82"/>
      <c r="O289" s="82"/>
      <c r="P289" s="82"/>
      <c r="Q289" s="82"/>
      <c r="R289" s="82"/>
    </row>
    <row r="290" spans="1:18" ht="14.25" customHeight="1">
      <c r="A290" s="82"/>
      <c r="B290" s="82"/>
      <c r="C290" s="82"/>
      <c r="D290" s="82"/>
      <c r="E290" s="82"/>
      <c r="F290" s="82"/>
      <c r="G290" s="82"/>
      <c r="H290" s="82"/>
      <c r="I290" s="91"/>
      <c r="J290" s="82"/>
      <c r="K290" s="82"/>
      <c r="L290" s="82"/>
      <c r="M290" s="82"/>
      <c r="N290" s="82"/>
      <c r="O290" s="82"/>
      <c r="P290" s="82"/>
      <c r="Q290" s="82"/>
      <c r="R290" s="82"/>
    </row>
    <row r="291" spans="1:18" ht="14.25" customHeight="1">
      <c r="A291" s="82"/>
      <c r="B291" s="82"/>
      <c r="C291" s="82"/>
      <c r="D291" s="82"/>
      <c r="E291" s="82"/>
      <c r="F291" s="82"/>
      <c r="G291" s="82"/>
      <c r="H291" s="82"/>
      <c r="I291" s="91"/>
      <c r="J291" s="82"/>
      <c r="K291" s="82"/>
      <c r="L291" s="82"/>
      <c r="M291" s="82"/>
      <c r="N291" s="82"/>
      <c r="O291" s="82"/>
      <c r="P291" s="82"/>
      <c r="Q291" s="82"/>
      <c r="R291" s="82"/>
    </row>
    <row r="292" spans="1:18" ht="14.25" customHeight="1">
      <c r="A292" s="82"/>
      <c r="B292" s="82"/>
      <c r="C292" s="82"/>
      <c r="D292" s="82"/>
      <c r="E292" s="82"/>
      <c r="F292" s="82"/>
      <c r="G292" s="82"/>
      <c r="H292" s="82"/>
      <c r="I292" s="91"/>
      <c r="J292" s="82"/>
      <c r="K292" s="82"/>
      <c r="L292" s="82"/>
      <c r="M292" s="82"/>
      <c r="N292" s="82"/>
      <c r="O292" s="82"/>
      <c r="P292" s="82"/>
      <c r="Q292" s="82"/>
      <c r="R292" s="82"/>
    </row>
    <row r="293" spans="1:18" ht="14.25" customHeight="1">
      <c r="A293" s="82"/>
      <c r="B293" s="82"/>
      <c r="C293" s="82"/>
      <c r="D293" s="82"/>
      <c r="E293" s="82"/>
      <c r="F293" s="82"/>
      <c r="G293" s="82"/>
      <c r="H293" s="82"/>
      <c r="I293" s="91"/>
      <c r="J293" s="82"/>
      <c r="K293" s="82"/>
      <c r="L293" s="82"/>
      <c r="M293" s="82"/>
      <c r="N293" s="82"/>
      <c r="O293" s="82"/>
      <c r="P293" s="82"/>
      <c r="Q293" s="82"/>
      <c r="R293" s="82"/>
    </row>
    <row r="294" spans="1:18" ht="14.25" customHeight="1">
      <c r="A294" s="82"/>
      <c r="B294" s="82"/>
      <c r="C294" s="82"/>
      <c r="D294" s="82"/>
      <c r="E294" s="82"/>
      <c r="F294" s="82"/>
      <c r="G294" s="82"/>
      <c r="H294" s="82"/>
      <c r="I294" s="91"/>
      <c r="J294" s="82"/>
      <c r="K294" s="82"/>
      <c r="L294" s="82"/>
      <c r="M294" s="82"/>
      <c r="N294" s="82"/>
      <c r="O294" s="82"/>
      <c r="P294" s="82"/>
      <c r="Q294" s="82"/>
      <c r="R294" s="82"/>
    </row>
    <row r="295" spans="1:18" ht="14.25" customHeight="1">
      <c r="A295" s="82"/>
      <c r="B295" s="82"/>
      <c r="C295" s="82"/>
      <c r="D295" s="82"/>
      <c r="E295" s="82"/>
      <c r="F295" s="82"/>
      <c r="G295" s="82"/>
      <c r="H295" s="82"/>
      <c r="I295" s="91"/>
      <c r="J295" s="82"/>
      <c r="K295" s="82"/>
      <c r="L295" s="82"/>
      <c r="M295" s="82"/>
      <c r="N295" s="82"/>
      <c r="O295" s="82"/>
      <c r="P295" s="82"/>
      <c r="Q295" s="82"/>
      <c r="R295" s="82"/>
    </row>
    <row r="296" spans="1:18" ht="14.25" customHeight="1">
      <c r="A296" s="82"/>
      <c r="B296" s="82"/>
      <c r="C296" s="82"/>
      <c r="D296" s="82"/>
      <c r="E296" s="82"/>
      <c r="F296" s="82"/>
      <c r="G296" s="82"/>
      <c r="H296" s="82"/>
      <c r="I296" s="91"/>
      <c r="J296" s="82"/>
      <c r="K296" s="82"/>
      <c r="L296" s="82"/>
      <c r="M296" s="82"/>
      <c r="N296" s="82"/>
      <c r="O296" s="82"/>
      <c r="P296" s="82"/>
      <c r="Q296" s="82"/>
      <c r="R296" s="82"/>
    </row>
    <row r="297" spans="1:18" ht="14.25" customHeight="1">
      <c r="A297" s="82"/>
      <c r="B297" s="82"/>
      <c r="C297" s="82"/>
      <c r="D297" s="82"/>
      <c r="E297" s="82"/>
      <c r="F297" s="82"/>
      <c r="G297" s="82"/>
      <c r="H297" s="82"/>
      <c r="I297" s="91"/>
      <c r="J297" s="82"/>
      <c r="K297" s="82"/>
      <c r="L297" s="82"/>
      <c r="M297" s="82"/>
      <c r="N297" s="82"/>
      <c r="O297" s="82"/>
      <c r="P297" s="82"/>
      <c r="Q297" s="82"/>
      <c r="R297" s="82"/>
    </row>
    <row r="298" spans="1:18" ht="14.25" customHeight="1">
      <c r="A298" s="82"/>
      <c r="B298" s="82"/>
      <c r="C298" s="82"/>
      <c r="D298" s="82"/>
      <c r="E298" s="82"/>
      <c r="F298" s="82"/>
      <c r="G298" s="82"/>
      <c r="H298" s="82"/>
      <c r="I298" s="91"/>
      <c r="J298" s="82"/>
      <c r="K298" s="82"/>
      <c r="L298" s="82"/>
      <c r="M298" s="82"/>
      <c r="N298" s="82"/>
      <c r="O298" s="82"/>
      <c r="P298" s="82"/>
      <c r="Q298" s="82"/>
      <c r="R298" s="82"/>
    </row>
    <row r="299" spans="1:18" ht="14.25" customHeight="1">
      <c r="A299" s="82"/>
      <c r="B299" s="82"/>
      <c r="C299" s="82"/>
      <c r="D299" s="82"/>
      <c r="E299" s="82"/>
      <c r="F299" s="82"/>
      <c r="G299" s="82"/>
      <c r="H299" s="82"/>
      <c r="I299" s="91"/>
      <c r="J299" s="82"/>
      <c r="K299" s="82"/>
      <c r="L299" s="82"/>
      <c r="M299" s="82"/>
      <c r="N299" s="82"/>
      <c r="O299" s="82"/>
      <c r="P299" s="82"/>
      <c r="Q299" s="82"/>
      <c r="R299" s="82"/>
    </row>
    <row r="300" spans="1:18" ht="14.25" customHeight="1">
      <c r="A300" s="82"/>
      <c r="B300" s="82"/>
      <c r="C300" s="82"/>
      <c r="D300" s="82"/>
      <c r="E300" s="82"/>
      <c r="F300" s="82"/>
      <c r="G300" s="82"/>
      <c r="H300" s="82"/>
      <c r="I300" s="91"/>
      <c r="J300" s="82"/>
      <c r="K300" s="82"/>
      <c r="L300" s="82"/>
      <c r="M300" s="82"/>
      <c r="N300" s="82"/>
      <c r="O300" s="82"/>
      <c r="P300" s="82"/>
      <c r="Q300" s="82"/>
      <c r="R300" s="82"/>
    </row>
    <row r="301" spans="1:18" ht="14.25" customHeight="1">
      <c r="A301" s="82"/>
      <c r="B301" s="82"/>
      <c r="C301" s="82"/>
      <c r="D301" s="82"/>
      <c r="E301" s="82"/>
      <c r="F301" s="82"/>
      <c r="G301" s="82"/>
      <c r="H301" s="82"/>
      <c r="I301" s="91"/>
      <c r="J301" s="82"/>
      <c r="K301" s="82"/>
      <c r="L301" s="82"/>
      <c r="M301" s="82"/>
      <c r="N301" s="82"/>
      <c r="O301" s="82"/>
      <c r="P301" s="82"/>
      <c r="Q301" s="82"/>
      <c r="R301" s="82"/>
    </row>
    <row r="302" spans="1:18" ht="14.25" customHeight="1">
      <c r="A302" s="82"/>
      <c r="B302" s="82"/>
      <c r="C302" s="82"/>
      <c r="D302" s="82"/>
      <c r="E302" s="82"/>
      <c r="F302" s="82"/>
      <c r="G302" s="82"/>
      <c r="H302" s="82"/>
      <c r="I302" s="91"/>
      <c r="J302" s="82"/>
      <c r="K302" s="82"/>
      <c r="L302" s="82"/>
      <c r="M302" s="82"/>
      <c r="N302" s="82"/>
      <c r="O302" s="82"/>
      <c r="P302" s="82"/>
      <c r="Q302" s="82"/>
      <c r="R302" s="82"/>
    </row>
    <row r="303" spans="1:18" ht="14.25" customHeight="1">
      <c r="A303" s="82"/>
      <c r="B303" s="82"/>
      <c r="C303" s="82"/>
      <c r="D303" s="82"/>
      <c r="E303" s="82"/>
      <c r="F303" s="82"/>
      <c r="G303" s="82"/>
      <c r="H303" s="82"/>
      <c r="I303" s="91"/>
      <c r="J303" s="82"/>
      <c r="K303" s="82"/>
      <c r="L303" s="82"/>
      <c r="M303" s="82"/>
      <c r="N303" s="82"/>
      <c r="O303" s="82"/>
      <c r="P303" s="82"/>
      <c r="Q303" s="82"/>
      <c r="R303" s="82"/>
    </row>
    <row r="304" spans="1:18" ht="14.25" customHeight="1">
      <c r="A304" s="82"/>
      <c r="B304" s="82"/>
      <c r="C304" s="82"/>
      <c r="D304" s="82"/>
      <c r="E304" s="82"/>
      <c r="F304" s="82"/>
      <c r="G304" s="82"/>
      <c r="H304" s="82"/>
      <c r="I304" s="91"/>
      <c r="J304" s="82"/>
      <c r="K304" s="82"/>
      <c r="L304" s="82"/>
      <c r="M304" s="82"/>
      <c r="N304" s="82"/>
      <c r="O304" s="82"/>
      <c r="P304" s="82"/>
      <c r="Q304" s="82"/>
      <c r="R304" s="82"/>
    </row>
    <row r="305" spans="1:18" ht="14.25" customHeight="1">
      <c r="A305" s="82"/>
      <c r="B305" s="82"/>
      <c r="C305" s="82"/>
      <c r="D305" s="82"/>
      <c r="E305" s="82"/>
      <c r="F305" s="82"/>
      <c r="G305" s="82"/>
      <c r="H305" s="82"/>
      <c r="I305" s="91"/>
      <c r="J305" s="82"/>
      <c r="K305" s="82"/>
      <c r="L305" s="82"/>
      <c r="M305" s="82"/>
      <c r="N305" s="82"/>
      <c r="O305" s="82"/>
      <c r="P305" s="82"/>
      <c r="Q305" s="82"/>
      <c r="R305" s="82"/>
    </row>
    <row r="306" spans="1:18" ht="14.25" customHeight="1">
      <c r="A306" s="82"/>
      <c r="B306" s="82"/>
      <c r="C306" s="82"/>
      <c r="D306" s="82"/>
      <c r="E306" s="82"/>
      <c r="F306" s="82"/>
      <c r="G306" s="82"/>
      <c r="H306" s="82"/>
      <c r="I306" s="91"/>
      <c r="J306" s="82"/>
      <c r="K306" s="82"/>
      <c r="L306" s="82"/>
      <c r="M306" s="82"/>
      <c r="N306" s="82"/>
      <c r="O306" s="82"/>
      <c r="P306" s="82"/>
      <c r="Q306" s="82"/>
      <c r="R306" s="82"/>
    </row>
    <row r="307" spans="1:18" ht="14.25" customHeight="1">
      <c r="A307" s="82"/>
      <c r="B307" s="82"/>
      <c r="C307" s="82"/>
      <c r="D307" s="82"/>
      <c r="E307" s="82"/>
      <c r="F307" s="82"/>
      <c r="G307" s="82"/>
      <c r="H307" s="82"/>
      <c r="I307" s="91"/>
      <c r="J307" s="82"/>
      <c r="K307" s="82"/>
      <c r="L307" s="82"/>
      <c r="M307" s="82"/>
      <c r="N307" s="82"/>
      <c r="O307" s="82"/>
      <c r="P307" s="82"/>
      <c r="Q307" s="82"/>
      <c r="R307" s="82"/>
    </row>
    <row r="308" spans="1:18" ht="14.25" customHeight="1">
      <c r="A308" s="82"/>
      <c r="B308" s="82"/>
      <c r="C308" s="82"/>
      <c r="D308" s="82"/>
      <c r="E308" s="82"/>
      <c r="F308" s="82"/>
      <c r="G308" s="82"/>
      <c r="H308" s="82"/>
      <c r="I308" s="91"/>
      <c r="J308" s="82"/>
      <c r="K308" s="82"/>
      <c r="L308" s="82"/>
      <c r="M308" s="82"/>
      <c r="N308" s="82"/>
      <c r="O308" s="82"/>
      <c r="P308" s="82"/>
      <c r="Q308" s="82"/>
      <c r="R308" s="82"/>
    </row>
    <row r="309" spans="1:18" ht="14.25" customHeight="1">
      <c r="A309" s="82"/>
      <c r="B309" s="82"/>
      <c r="C309" s="82"/>
      <c r="D309" s="82"/>
      <c r="E309" s="82"/>
      <c r="F309" s="82"/>
      <c r="G309" s="82"/>
      <c r="H309" s="82"/>
      <c r="I309" s="91"/>
      <c r="J309" s="82"/>
      <c r="K309" s="82"/>
      <c r="L309" s="82"/>
      <c r="M309" s="82"/>
      <c r="N309" s="82"/>
      <c r="O309" s="82"/>
      <c r="P309" s="82"/>
      <c r="Q309" s="82"/>
      <c r="R309" s="82"/>
    </row>
    <row r="310" spans="1:18" ht="14.25" customHeight="1">
      <c r="A310" s="82"/>
      <c r="B310" s="82"/>
      <c r="C310" s="82"/>
      <c r="D310" s="82"/>
      <c r="E310" s="82"/>
      <c r="F310" s="82"/>
      <c r="G310" s="82"/>
      <c r="H310" s="82"/>
      <c r="I310" s="91"/>
      <c r="J310" s="82"/>
      <c r="K310" s="82"/>
      <c r="L310" s="82"/>
      <c r="M310" s="82"/>
      <c r="N310" s="82"/>
      <c r="O310" s="82"/>
      <c r="P310" s="82"/>
      <c r="Q310" s="82"/>
      <c r="R310" s="82"/>
    </row>
    <row r="311" spans="1:18" ht="14.25" customHeight="1">
      <c r="A311" s="82"/>
      <c r="B311" s="82"/>
      <c r="C311" s="82"/>
      <c r="D311" s="82"/>
      <c r="E311" s="82"/>
      <c r="F311" s="82"/>
      <c r="G311" s="82"/>
      <c r="H311" s="82"/>
      <c r="I311" s="91"/>
      <c r="J311" s="82"/>
      <c r="K311" s="82"/>
      <c r="L311" s="82"/>
      <c r="M311" s="82"/>
      <c r="N311" s="82"/>
      <c r="O311" s="82"/>
      <c r="P311" s="82"/>
      <c r="Q311" s="82"/>
      <c r="R311" s="82"/>
    </row>
    <row r="312" spans="1:18" ht="14.25" customHeight="1">
      <c r="A312" s="82"/>
      <c r="B312" s="82"/>
      <c r="C312" s="82"/>
      <c r="D312" s="82"/>
      <c r="E312" s="82"/>
      <c r="F312" s="82"/>
      <c r="G312" s="82"/>
      <c r="H312" s="82"/>
      <c r="I312" s="91"/>
      <c r="J312" s="82"/>
      <c r="K312" s="82"/>
      <c r="L312" s="82"/>
      <c r="M312" s="82"/>
      <c r="N312" s="82"/>
      <c r="O312" s="82"/>
      <c r="P312" s="82"/>
      <c r="Q312" s="82"/>
      <c r="R312" s="82"/>
    </row>
    <row r="313" spans="1:18" ht="14.25" customHeight="1">
      <c r="A313" s="82"/>
      <c r="B313" s="82"/>
      <c r="C313" s="82"/>
      <c r="D313" s="82"/>
      <c r="E313" s="82"/>
      <c r="F313" s="82"/>
      <c r="G313" s="82"/>
      <c r="H313" s="82"/>
      <c r="I313" s="91"/>
      <c r="J313" s="82"/>
      <c r="K313" s="82"/>
      <c r="L313" s="82"/>
      <c r="M313" s="82"/>
      <c r="N313" s="82"/>
      <c r="O313" s="82"/>
      <c r="P313" s="82"/>
      <c r="Q313" s="82"/>
      <c r="R313" s="82"/>
    </row>
    <row r="314" spans="1:18" ht="14.25" customHeight="1">
      <c r="A314" s="82"/>
      <c r="B314" s="82"/>
      <c r="C314" s="82"/>
      <c r="D314" s="82"/>
      <c r="E314" s="82"/>
      <c r="F314" s="82"/>
      <c r="G314" s="82"/>
      <c r="H314" s="82"/>
      <c r="I314" s="91"/>
      <c r="J314" s="82"/>
      <c r="K314" s="82"/>
      <c r="L314" s="82"/>
      <c r="M314" s="82"/>
      <c r="N314" s="82"/>
      <c r="O314" s="82"/>
      <c r="P314" s="82"/>
      <c r="Q314" s="82"/>
      <c r="R314" s="82"/>
    </row>
    <row r="315" spans="1:18" ht="14.25" customHeight="1">
      <c r="A315" s="82"/>
      <c r="B315" s="82"/>
      <c r="C315" s="82"/>
      <c r="D315" s="82"/>
      <c r="E315" s="82"/>
      <c r="F315" s="82"/>
      <c r="G315" s="82"/>
      <c r="H315" s="82"/>
      <c r="I315" s="91"/>
      <c r="J315" s="82"/>
      <c r="K315" s="82"/>
      <c r="L315" s="82"/>
      <c r="M315" s="82"/>
      <c r="N315" s="82"/>
      <c r="O315" s="82"/>
      <c r="P315" s="82"/>
      <c r="Q315" s="82"/>
      <c r="R315" s="82"/>
    </row>
    <row r="316" spans="1:18" ht="14.25" customHeight="1">
      <c r="A316" s="82"/>
      <c r="B316" s="82"/>
      <c r="C316" s="82"/>
      <c r="D316" s="82"/>
      <c r="E316" s="82"/>
      <c r="F316" s="82"/>
      <c r="G316" s="82"/>
      <c r="H316" s="82"/>
      <c r="I316" s="91"/>
      <c r="J316" s="82"/>
      <c r="K316" s="82"/>
      <c r="L316" s="82"/>
      <c r="M316" s="82"/>
      <c r="N316" s="82"/>
      <c r="O316" s="82"/>
      <c r="P316" s="82"/>
      <c r="Q316" s="82"/>
      <c r="R316" s="82"/>
    </row>
    <row r="317" spans="1:18" ht="14.25" customHeight="1">
      <c r="A317" s="82"/>
      <c r="B317" s="82"/>
      <c r="C317" s="82"/>
      <c r="D317" s="82"/>
      <c r="E317" s="82"/>
      <c r="F317" s="82"/>
      <c r="G317" s="82"/>
      <c r="H317" s="82"/>
      <c r="I317" s="91"/>
      <c r="J317" s="82"/>
      <c r="K317" s="82"/>
      <c r="L317" s="82"/>
      <c r="M317" s="82"/>
      <c r="N317" s="82"/>
      <c r="O317" s="82"/>
      <c r="P317" s="82"/>
      <c r="Q317" s="82"/>
      <c r="R317" s="82"/>
    </row>
    <row r="318" spans="1:18" ht="14.25" customHeight="1">
      <c r="A318" s="82"/>
      <c r="B318" s="82"/>
      <c r="C318" s="82"/>
      <c r="D318" s="82"/>
      <c r="E318" s="82"/>
      <c r="F318" s="82"/>
      <c r="G318" s="82"/>
      <c r="H318" s="82"/>
      <c r="I318" s="91"/>
      <c r="J318" s="82"/>
      <c r="K318" s="82"/>
      <c r="L318" s="82"/>
      <c r="M318" s="82"/>
      <c r="N318" s="82"/>
      <c r="O318" s="82"/>
      <c r="P318" s="82"/>
      <c r="Q318" s="82"/>
      <c r="R318" s="82"/>
    </row>
    <row r="319" spans="1:18" ht="14.25" customHeight="1">
      <c r="A319" s="82"/>
      <c r="B319" s="82"/>
      <c r="C319" s="82"/>
      <c r="D319" s="82"/>
      <c r="E319" s="82"/>
      <c r="F319" s="82"/>
      <c r="G319" s="82"/>
      <c r="H319" s="82"/>
      <c r="I319" s="91"/>
      <c r="J319" s="82"/>
      <c r="K319" s="82"/>
      <c r="L319" s="82"/>
      <c r="M319" s="82"/>
      <c r="N319" s="82"/>
      <c r="O319" s="82"/>
      <c r="P319" s="82"/>
      <c r="Q319" s="82"/>
      <c r="R319" s="82"/>
    </row>
    <row r="320" spans="1:18" ht="14.25" customHeight="1">
      <c r="A320" s="82"/>
      <c r="B320" s="82"/>
      <c r="C320" s="82"/>
      <c r="D320" s="82"/>
      <c r="E320" s="82"/>
      <c r="F320" s="82"/>
      <c r="G320" s="82"/>
      <c r="H320" s="82"/>
      <c r="I320" s="91"/>
      <c r="J320" s="82"/>
      <c r="K320" s="82"/>
      <c r="L320" s="82"/>
      <c r="M320" s="82"/>
      <c r="N320" s="82"/>
      <c r="O320" s="82"/>
      <c r="P320" s="82"/>
      <c r="Q320" s="82"/>
      <c r="R320" s="82"/>
    </row>
    <row r="321" spans="1:18" ht="14.25" customHeight="1">
      <c r="A321" s="82"/>
      <c r="B321" s="82"/>
      <c r="C321" s="82"/>
      <c r="D321" s="82"/>
      <c r="E321" s="82"/>
      <c r="F321" s="82"/>
      <c r="G321" s="82"/>
      <c r="H321" s="82"/>
      <c r="I321" s="91"/>
      <c r="J321" s="82"/>
      <c r="K321" s="82"/>
      <c r="L321" s="82"/>
      <c r="M321" s="82"/>
      <c r="N321" s="82"/>
      <c r="O321" s="82"/>
      <c r="P321" s="82"/>
      <c r="Q321" s="82"/>
      <c r="R321" s="82"/>
    </row>
    <row r="322" spans="1:18" ht="14.25" customHeight="1">
      <c r="A322" s="82"/>
      <c r="B322" s="82"/>
      <c r="C322" s="82"/>
      <c r="D322" s="82"/>
      <c r="E322" s="82"/>
      <c r="F322" s="82"/>
      <c r="G322" s="82"/>
      <c r="H322" s="82"/>
      <c r="I322" s="91"/>
      <c r="J322" s="82"/>
      <c r="K322" s="82"/>
      <c r="L322" s="82"/>
      <c r="M322" s="82"/>
      <c r="N322" s="82"/>
      <c r="O322" s="82"/>
      <c r="P322" s="82"/>
      <c r="Q322" s="82"/>
      <c r="R322" s="82"/>
    </row>
    <row r="323" spans="1:18" ht="14.25" customHeight="1">
      <c r="A323" s="82"/>
      <c r="B323" s="82"/>
      <c r="C323" s="82"/>
      <c r="D323" s="82"/>
      <c r="E323" s="82"/>
      <c r="F323" s="82"/>
      <c r="G323" s="82"/>
      <c r="H323" s="82"/>
      <c r="I323" s="91"/>
      <c r="J323" s="82"/>
      <c r="K323" s="82"/>
      <c r="L323" s="82"/>
      <c r="M323" s="82"/>
      <c r="N323" s="82"/>
      <c r="O323" s="82"/>
      <c r="P323" s="82"/>
      <c r="Q323" s="82"/>
      <c r="R323" s="82"/>
    </row>
    <row r="324" spans="1:18" ht="14.25" customHeight="1">
      <c r="A324" s="82"/>
      <c r="B324" s="82"/>
      <c r="C324" s="82"/>
      <c r="D324" s="82"/>
      <c r="E324" s="82"/>
      <c r="F324" s="82"/>
      <c r="G324" s="82"/>
      <c r="H324" s="82"/>
      <c r="I324" s="91"/>
      <c r="J324" s="82"/>
      <c r="K324" s="82"/>
      <c r="L324" s="82"/>
      <c r="M324" s="82"/>
      <c r="N324" s="82"/>
      <c r="O324" s="82"/>
      <c r="P324" s="82"/>
      <c r="Q324" s="82"/>
      <c r="R324" s="82"/>
    </row>
    <row r="325" spans="1:18" ht="14.25" customHeight="1">
      <c r="A325" s="82"/>
      <c r="B325" s="82"/>
      <c r="C325" s="82"/>
      <c r="D325" s="82"/>
      <c r="E325" s="82"/>
      <c r="F325" s="82"/>
      <c r="G325" s="82"/>
      <c r="H325" s="82"/>
      <c r="I325" s="91"/>
      <c r="J325" s="82"/>
      <c r="K325" s="82"/>
      <c r="L325" s="82"/>
      <c r="M325" s="82"/>
      <c r="N325" s="82"/>
      <c r="O325" s="82"/>
      <c r="P325" s="82"/>
      <c r="Q325" s="82"/>
      <c r="R325" s="82"/>
    </row>
    <row r="326" spans="1:18" ht="14.25" customHeight="1">
      <c r="A326" s="82"/>
      <c r="B326" s="82"/>
      <c r="C326" s="82"/>
      <c r="D326" s="82"/>
      <c r="E326" s="82"/>
      <c r="F326" s="82"/>
      <c r="G326" s="82"/>
      <c r="H326" s="82"/>
      <c r="I326" s="91"/>
      <c r="J326" s="82"/>
      <c r="K326" s="82"/>
      <c r="L326" s="82"/>
      <c r="M326" s="82"/>
      <c r="N326" s="82"/>
      <c r="O326" s="82"/>
      <c r="P326" s="82"/>
      <c r="Q326" s="82"/>
      <c r="R326" s="82"/>
    </row>
    <row r="327" spans="1:18" ht="14.25" customHeight="1">
      <c r="A327" s="82"/>
      <c r="B327" s="82"/>
      <c r="C327" s="82"/>
      <c r="D327" s="82"/>
      <c r="E327" s="82"/>
      <c r="F327" s="82"/>
      <c r="G327" s="82"/>
      <c r="H327" s="82"/>
      <c r="I327" s="91"/>
      <c r="J327" s="82"/>
      <c r="K327" s="82"/>
      <c r="L327" s="82"/>
      <c r="M327" s="82"/>
      <c r="N327" s="82"/>
      <c r="O327" s="82"/>
      <c r="P327" s="82"/>
      <c r="Q327" s="82"/>
      <c r="R327" s="82"/>
    </row>
    <row r="328" spans="1:18" ht="14.25" customHeight="1">
      <c r="A328" s="82"/>
      <c r="B328" s="82"/>
      <c r="C328" s="82"/>
      <c r="D328" s="82"/>
      <c r="E328" s="82"/>
      <c r="F328" s="82"/>
      <c r="G328" s="82"/>
      <c r="H328" s="82"/>
      <c r="I328" s="91"/>
      <c r="J328" s="82"/>
      <c r="K328" s="82"/>
      <c r="L328" s="82"/>
      <c r="M328" s="82"/>
      <c r="N328" s="82"/>
      <c r="O328" s="82"/>
      <c r="P328" s="82"/>
      <c r="Q328" s="82"/>
      <c r="R328" s="82"/>
    </row>
    <row r="329" spans="1:18" ht="14.25" customHeight="1">
      <c r="A329" s="82"/>
      <c r="B329" s="82"/>
      <c r="C329" s="82"/>
      <c r="D329" s="82"/>
      <c r="E329" s="82"/>
      <c r="F329" s="82"/>
      <c r="G329" s="82"/>
      <c r="H329" s="82"/>
      <c r="I329" s="91"/>
      <c r="J329" s="82"/>
      <c r="K329" s="82"/>
      <c r="L329" s="82"/>
      <c r="M329" s="82"/>
      <c r="N329" s="82"/>
      <c r="O329" s="82"/>
      <c r="P329" s="82"/>
      <c r="Q329" s="82"/>
      <c r="R329" s="82"/>
    </row>
    <row r="330" spans="1:18" ht="14.25" customHeight="1">
      <c r="A330" s="82"/>
      <c r="B330" s="82"/>
      <c r="C330" s="82"/>
      <c r="D330" s="82"/>
      <c r="E330" s="82"/>
      <c r="F330" s="82"/>
      <c r="G330" s="82"/>
      <c r="H330" s="82"/>
      <c r="I330" s="91"/>
      <c r="J330" s="82"/>
      <c r="K330" s="82"/>
      <c r="L330" s="82"/>
      <c r="M330" s="82"/>
      <c r="N330" s="82"/>
      <c r="O330" s="82"/>
      <c r="P330" s="82"/>
      <c r="Q330" s="82"/>
      <c r="R330" s="82"/>
    </row>
    <row r="331" spans="1:18" ht="14.25" customHeight="1">
      <c r="A331" s="82"/>
      <c r="B331" s="82"/>
      <c r="C331" s="82"/>
      <c r="D331" s="82"/>
      <c r="E331" s="82"/>
      <c r="F331" s="82"/>
      <c r="G331" s="82"/>
      <c r="H331" s="82"/>
      <c r="I331" s="91"/>
      <c r="J331" s="82"/>
      <c r="K331" s="82"/>
      <c r="L331" s="82"/>
      <c r="M331" s="82"/>
      <c r="N331" s="82"/>
      <c r="O331" s="82"/>
      <c r="P331" s="82"/>
      <c r="Q331" s="82"/>
      <c r="R331" s="82"/>
    </row>
    <row r="332" spans="1:18" ht="14.25" customHeight="1">
      <c r="A332" s="82"/>
      <c r="B332" s="82"/>
      <c r="C332" s="82"/>
      <c r="D332" s="82"/>
      <c r="E332" s="82"/>
      <c r="F332" s="82"/>
      <c r="G332" s="82"/>
      <c r="H332" s="82"/>
      <c r="I332" s="91"/>
      <c r="J332" s="82"/>
      <c r="K332" s="82"/>
      <c r="L332" s="82"/>
      <c r="M332" s="82"/>
      <c r="N332" s="82"/>
      <c r="O332" s="82"/>
      <c r="P332" s="82"/>
      <c r="Q332" s="82"/>
      <c r="R332" s="82"/>
    </row>
    <row r="333" spans="1:18" ht="14.25" customHeight="1">
      <c r="A333" s="82"/>
      <c r="B333" s="82"/>
      <c r="C333" s="82"/>
      <c r="D333" s="82"/>
      <c r="E333" s="82"/>
      <c r="F333" s="82"/>
      <c r="G333" s="82"/>
      <c r="H333" s="82"/>
      <c r="I333" s="91"/>
      <c r="J333" s="82"/>
      <c r="K333" s="82"/>
      <c r="L333" s="82"/>
      <c r="M333" s="82"/>
      <c r="N333" s="82"/>
      <c r="O333" s="82"/>
      <c r="P333" s="82"/>
      <c r="Q333" s="82"/>
      <c r="R333" s="82"/>
    </row>
    <row r="334" spans="1:18" ht="14.25" customHeight="1">
      <c r="A334" s="82"/>
      <c r="B334" s="82"/>
      <c r="C334" s="82"/>
      <c r="D334" s="82"/>
      <c r="E334" s="82"/>
      <c r="F334" s="82"/>
      <c r="G334" s="82"/>
      <c r="H334" s="82"/>
      <c r="I334" s="91"/>
      <c r="J334" s="82"/>
      <c r="K334" s="82"/>
      <c r="L334" s="82"/>
      <c r="M334" s="82"/>
      <c r="N334" s="82"/>
      <c r="O334" s="82"/>
      <c r="P334" s="82"/>
      <c r="Q334" s="82"/>
      <c r="R334" s="82"/>
    </row>
    <row r="335" spans="1:18" ht="14.25" customHeight="1">
      <c r="A335" s="82"/>
      <c r="B335" s="82"/>
      <c r="C335" s="82"/>
      <c r="D335" s="82"/>
      <c r="E335" s="82"/>
      <c r="F335" s="82"/>
      <c r="G335" s="82"/>
      <c r="H335" s="82"/>
      <c r="I335" s="91"/>
      <c r="J335" s="82"/>
      <c r="K335" s="82"/>
      <c r="L335" s="82"/>
      <c r="M335" s="82"/>
      <c r="N335" s="82"/>
      <c r="O335" s="82"/>
      <c r="P335" s="82"/>
      <c r="Q335" s="82"/>
      <c r="R335" s="82"/>
    </row>
    <row r="336" spans="1:18" ht="14.25" customHeight="1">
      <c r="A336" s="82"/>
      <c r="B336" s="82"/>
      <c r="C336" s="82"/>
      <c r="D336" s="82"/>
      <c r="E336" s="82"/>
      <c r="F336" s="82"/>
      <c r="G336" s="82"/>
      <c r="H336" s="82"/>
      <c r="I336" s="91"/>
      <c r="J336" s="82"/>
      <c r="K336" s="82"/>
      <c r="L336" s="82"/>
      <c r="M336" s="82"/>
      <c r="N336" s="82"/>
      <c r="O336" s="82"/>
      <c r="P336" s="82"/>
      <c r="Q336" s="82"/>
      <c r="R336" s="82"/>
    </row>
    <row r="337" spans="1:18" ht="14.25" customHeight="1">
      <c r="A337" s="82"/>
      <c r="B337" s="82"/>
      <c r="C337" s="82"/>
      <c r="D337" s="82"/>
      <c r="E337" s="82"/>
      <c r="F337" s="82"/>
      <c r="G337" s="82"/>
      <c r="H337" s="82"/>
      <c r="I337" s="91"/>
      <c r="J337" s="82"/>
      <c r="K337" s="82"/>
      <c r="L337" s="82"/>
      <c r="M337" s="82"/>
      <c r="N337" s="82"/>
      <c r="O337" s="82"/>
      <c r="P337" s="82"/>
      <c r="Q337" s="82"/>
      <c r="R337" s="82"/>
    </row>
    <row r="338" spans="1:18" ht="14.25" customHeight="1">
      <c r="A338" s="82"/>
      <c r="B338" s="82"/>
      <c r="C338" s="82"/>
      <c r="D338" s="82"/>
      <c r="E338" s="82"/>
      <c r="F338" s="82"/>
      <c r="G338" s="82"/>
      <c r="H338" s="82"/>
      <c r="I338" s="91"/>
      <c r="J338" s="82"/>
      <c r="K338" s="82"/>
      <c r="L338" s="82"/>
      <c r="M338" s="82"/>
      <c r="N338" s="82"/>
      <c r="O338" s="82"/>
      <c r="P338" s="82"/>
      <c r="Q338" s="82"/>
      <c r="R338" s="82"/>
    </row>
    <row r="339" spans="1:18" ht="14.25" customHeight="1">
      <c r="A339" s="82"/>
      <c r="B339" s="82"/>
      <c r="C339" s="82"/>
      <c r="D339" s="82"/>
      <c r="E339" s="82"/>
      <c r="F339" s="82"/>
      <c r="G339" s="82"/>
      <c r="H339" s="82"/>
      <c r="I339" s="91"/>
      <c r="J339" s="82"/>
      <c r="K339" s="82"/>
      <c r="L339" s="82"/>
      <c r="M339" s="82"/>
      <c r="N339" s="82"/>
      <c r="O339" s="82"/>
      <c r="P339" s="82"/>
      <c r="Q339" s="82"/>
      <c r="R339" s="82"/>
    </row>
    <row r="340" spans="1:18" ht="14.25" customHeight="1">
      <c r="A340" s="82"/>
      <c r="B340" s="82"/>
      <c r="C340" s="82"/>
      <c r="D340" s="82"/>
      <c r="E340" s="82"/>
      <c r="F340" s="82"/>
      <c r="G340" s="82"/>
      <c r="H340" s="82"/>
      <c r="I340" s="91"/>
      <c r="J340" s="82"/>
      <c r="K340" s="82"/>
      <c r="L340" s="82"/>
      <c r="M340" s="82"/>
      <c r="N340" s="82"/>
      <c r="O340" s="82"/>
      <c r="P340" s="82"/>
      <c r="Q340" s="82"/>
      <c r="R340" s="82"/>
    </row>
    <row r="341" spans="1:18" ht="14.25" customHeight="1">
      <c r="A341" s="82"/>
      <c r="B341" s="82"/>
      <c r="C341" s="82"/>
      <c r="D341" s="82"/>
      <c r="E341" s="82"/>
      <c r="F341" s="82"/>
      <c r="G341" s="82"/>
      <c r="H341" s="82"/>
      <c r="I341" s="91"/>
      <c r="J341" s="82"/>
      <c r="K341" s="82"/>
      <c r="L341" s="82"/>
      <c r="M341" s="82"/>
      <c r="N341" s="82"/>
      <c r="O341" s="82"/>
      <c r="P341" s="82"/>
      <c r="Q341" s="82"/>
      <c r="R341" s="82"/>
    </row>
    <row r="342" spans="1:18" ht="14.25" customHeight="1">
      <c r="A342" s="82"/>
      <c r="B342" s="82"/>
      <c r="C342" s="82"/>
      <c r="D342" s="82"/>
      <c r="E342" s="82"/>
      <c r="F342" s="82"/>
      <c r="G342" s="82"/>
      <c r="H342" s="82"/>
      <c r="I342" s="91"/>
      <c r="J342" s="82"/>
      <c r="K342" s="82"/>
      <c r="L342" s="82"/>
      <c r="M342" s="82"/>
      <c r="N342" s="82"/>
      <c r="O342" s="82"/>
      <c r="P342" s="82"/>
      <c r="Q342" s="82"/>
      <c r="R342" s="82"/>
    </row>
    <row r="343" spans="1:18" ht="14.25" customHeight="1">
      <c r="A343" s="82"/>
      <c r="B343" s="82"/>
      <c r="C343" s="82"/>
      <c r="D343" s="82"/>
      <c r="E343" s="82"/>
      <c r="F343" s="82"/>
      <c r="G343" s="82"/>
      <c r="H343" s="82"/>
      <c r="I343" s="91"/>
      <c r="J343" s="82"/>
      <c r="K343" s="82"/>
      <c r="L343" s="82"/>
      <c r="M343" s="82"/>
      <c r="N343" s="82"/>
      <c r="O343" s="82"/>
      <c r="P343" s="82"/>
      <c r="Q343" s="82"/>
      <c r="R343" s="82"/>
    </row>
    <row r="344" spans="1:18" ht="14.25" customHeight="1">
      <c r="A344" s="82"/>
      <c r="B344" s="82"/>
      <c r="C344" s="82"/>
      <c r="D344" s="82"/>
      <c r="E344" s="82"/>
      <c r="F344" s="82"/>
      <c r="G344" s="82"/>
      <c r="H344" s="82"/>
      <c r="I344" s="91"/>
      <c r="J344" s="82"/>
      <c r="K344" s="82"/>
      <c r="L344" s="82"/>
      <c r="M344" s="82"/>
      <c r="N344" s="82"/>
      <c r="O344" s="82"/>
      <c r="P344" s="82"/>
      <c r="Q344" s="82"/>
      <c r="R344" s="82"/>
    </row>
    <row r="345" spans="1:18" ht="14.25" customHeight="1">
      <c r="A345" s="82"/>
      <c r="B345" s="82"/>
      <c r="C345" s="82"/>
      <c r="D345" s="82"/>
      <c r="E345" s="82"/>
      <c r="F345" s="82"/>
      <c r="G345" s="82"/>
      <c r="H345" s="82"/>
      <c r="I345" s="91"/>
      <c r="J345" s="82"/>
      <c r="K345" s="82"/>
      <c r="L345" s="82"/>
      <c r="M345" s="82"/>
      <c r="N345" s="82"/>
      <c r="O345" s="82"/>
      <c r="P345" s="82"/>
      <c r="Q345" s="82"/>
      <c r="R345" s="82"/>
    </row>
    <row r="346" spans="1:18" ht="14.25" customHeight="1">
      <c r="A346" s="82"/>
      <c r="B346" s="82"/>
      <c r="C346" s="82"/>
      <c r="D346" s="82"/>
      <c r="E346" s="82"/>
      <c r="F346" s="82"/>
      <c r="G346" s="82"/>
      <c r="H346" s="82"/>
      <c r="I346" s="91"/>
      <c r="J346" s="82"/>
      <c r="K346" s="82"/>
      <c r="L346" s="82"/>
      <c r="M346" s="82"/>
      <c r="N346" s="82"/>
      <c r="O346" s="82"/>
      <c r="P346" s="82"/>
      <c r="Q346" s="82"/>
      <c r="R346" s="82"/>
    </row>
    <row r="347" spans="1:18" ht="14.25" customHeight="1">
      <c r="A347" s="82"/>
      <c r="B347" s="82"/>
      <c r="C347" s="82"/>
      <c r="D347" s="82"/>
      <c r="E347" s="82"/>
      <c r="F347" s="82"/>
      <c r="G347" s="82"/>
      <c r="H347" s="82"/>
      <c r="I347" s="91"/>
      <c r="J347" s="82"/>
      <c r="K347" s="82"/>
      <c r="L347" s="82"/>
      <c r="M347" s="82"/>
      <c r="N347" s="82"/>
      <c r="O347" s="82"/>
      <c r="P347" s="82"/>
      <c r="Q347" s="82"/>
      <c r="R347" s="82"/>
    </row>
    <row r="348" spans="1:18" ht="14.25" customHeight="1">
      <c r="A348" s="82"/>
      <c r="B348" s="82"/>
      <c r="C348" s="82"/>
      <c r="D348" s="82"/>
      <c r="E348" s="82"/>
      <c r="F348" s="82"/>
      <c r="G348" s="82"/>
      <c r="H348" s="82"/>
      <c r="I348" s="91"/>
      <c r="J348" s="82"/>
      <c r="K348" s="82"/>
      <c r="L348" s="82"/>
      <c r="M348" s="82"/>
      <c r="N348" s="82"/>
      <c r="O348" s="82"/>
      <c r="P348" s="82"/>
      <c r="Q348" s="82"/>
      <c r="R348" s="82"/>
    </row>
    <row r="349" spans="1:18" ht="14.25" customHeight="1">
      <c r="A349" s="82"/>
      <c r="B349" s="82"/>
      <c r="C349" s="82"/>
      <c r="D349" s="82"/>
      <c r="E349" s="82"/>
      <c r="F349" s="82"/>
      <c r="G349" s="82"/>
      <c r="H349" s="82"/>
      <c r="I349" s="91"/>
      <c r="J349" s="82"/>
      <c r="K349" s="82"/>
      <c r="L349" s="82"/>
      <c r="M349" s="82"/>
      <c r="N349" s="82"/>
      <c r="O349" s="82"/>
      <c r="P349" s="82"/>
      <c r="Q349" s="82"/>
      <c r="R349" s="82"/>
    </row>
    <row r="350" spans="1:18" ht="14.25" customHeight="1">
      <c r="A350" s="82"/>
      <c r="B350" s="82"/>
      <c r="C350" s="82"/>
      <c r="D350" s="82"/>
      <c r="E350" s="82"/>
      <c r="F350" s="82"/>
      <c r="G350" s="82"/>
      <c r="H350" s="82"/>
      <c r="I350" s="91"/>
      <c r="J350" s="82"/>
      <c r="K350" s="82"/>
      <c r="L350" s="82"/>
      <c r="M350" s="82"/>
      <c r="N350" s="82"/>
      <c r="O350" s="82"/>
      <c r="P350" s="82"/>
      <c r="Q350" s="82"/>
      <c r="R350" s="82"/>
    </row>
    <row r="351" spans="1:18" ht="14.25" customHeight="1">
      <c r="A351" s="82"/>
      <c r="B351" s="82"/>
      <c r="C351" s="82"/>
      <c r="D351" s="82"/>
      <c r="E351" s="82"/>
      <c r="F351" s="82"/>
      <c r="G351" s="82"/>
      <c r="H351" s="82"/>
      <c r="I351" s="91"/>
      <c r="J351" s="82"/>
      <c r="K351" s="82"/>
      <c r="L351" s="82"/>
      <c r="M351" s="82"/>
      <c r="N351" s="82"/>
      <c r="O351" s="82"/>
      <c r="P351" s="82"/>
      <c r="Q351" s="82"/>
      <c r="R351" s="82"/>
    </row>
    <row r="352" spans="1:18" ht="14.25" customHeight="1">
      <c r="A352" s="82"/>
      <c r="B352" s="82"/>
      <c r="C352" s="82"/>
      <c r="D352" s="82"/>
      <c r="E352" s="82"/>
      <c r="F352" s="82"/>
      <c r="G352" s="82"/>
      <c r="H352" s="82"/>
      <c r="I352" s="91"/>
      <c r="J352" s="82"/>
      <c r="K352" s="82"/>
      <c r="L352" s="82"/>
      <c r="M352" s="82"/>
      <c r="N352" s="82"/>
      <c r="O352" s="82"/>
      <c r="P352" s="82"/>
      <c r="Q352" s="82"/>
      <c r="R352" s="82"/>
    </row>
    <row r="353" spans="1:18" ht="14.25" customHeight="1">
      <c r="A353" s="82"/>
      <c r="B353" s="82"/>
      <c r="C353" s="82"/>
      <c r="D353" s="82"/>
      <c r="E353" s="82"/>
      <c r="F353" s="82"/>
      <c r="G353" s="82"/>
      <c r="H353" s="82"/>
      <c r="I353" s="91"/>
      <c r="J353" s="82"/>
      <c r="K353" s="82"/>
      <c r="L353" s="82"/>
      <c r="M353" s="82"/>
      <c r="N353" s="82"/>
      <c r="O353" s="82"/>
      <c r="P353" s="82"/>
      <c r="Q353" s="82"/>
      <c r="R353" s="82"/>
    </row>
    <row r="354" spans="1:18" ht="14.25" customHeight="1">
      <c r="A354" s="82"/>
      <c r="B354" s="82"/>
      <c r="C354" s="82"/>
      <c r="D354" s="82"/>
      <c r="E354" s="82"/>
      <c r="F354" s="82"/>
      <c r="G354" s="82"/>
      <c r="H354" s="82"/>
      <c r="I354" s="91"/>
      <c r="J354" s="82"/>
      <c r="K354" s="82"/>
      <c r="L354" s="82"/>
      <c r="M354" s="82"/>
      <c r="N354" s="82"/>
      <c r="O354" s="82"/>
      <c r="P354" s="82"/>
      <c r="Q354" s="82"/>
      <c r="R354" s="82"/>
    </row>
    <row r="355" spans="1:18" ht="14.25" customHeight="1">
      <c r="A355" s="82"/>
      <c r="B355" s="82"/>
      <c r="C355" s="82"/>
      <c r="D355" s="82"/>
      <c r="E355" s="82"/>
      <c r="F355" s="82"/>
      <c r="G355" s="82"/>
      <c r="H355" s="82"/>
      <c r="I355" s="91"/>
      <c r="J355" s="82"/>
      <c r="K355" s="82"/>
      <c r="L355" s="82"/>
      <c r="M355" s="82"/>
      <c r="N355" s="82"/>
      <c r="O355" s="82"/>
      <c r="P355" s="82"/>
      <c r="Q355" s="82"/>
      <c r="R355" s="82"/>
    </row>
    <row r="356" spans="1:18" ht="14.25" customHeight="1">
      <c r="A356" s="82"/>
      <c r="B356" s="82"/>
      <c r="C356" s="82"/>
      <c r="D356" s="82"/>
      <c r="E356" s="82"/>
      <c r="F356" s="82"/>
      <c r="G356" s="82"/>
      <c r="H356" s="82"/>
      <c r="I356" s="91"/>
      <c r="J356" s="82"/>
      <c r="K356" s="82"/>
      <c r="L356" s="82"/>
      <c r="M356" s="82"/>
      <c r="N356" s="82"/>
      <c r="O356" s="82"/>
      <c r="P356" s="82"/>
      <c r="Q356" s="82"/>
      <c r="R356" s="82"/>
    </row>
    <row r="357" spans="1:18" ht="14.25" customHeight="1">
      <c r="A357" s="82"/>
      <c r="B357" s="82"/>
      <c r="C357" s="82"/>
      <c r="D357" s="82"/>
      <c r="E357" s="82"/>
      <c r="F357" s="82"/>
      <c r="G357" s="82"/>
      <c r="H357" s="82"/>
      <c r="I357" s="91"/>
      <c r="J357" s="82"/>
      <c r="K357" s="82"/>
      <c r="L357" s="82"/>
      <c r="M357" s="82"/>
      <c r="N357" s="82"/>
      <c r="O357" s="82"/>
      <c r="P357" s="82"/>
      <c r="Q357" s="82"/>
      <c r="R357" s="82"/>
    </row>
    <row r="358" spans="1:18" ht="14.25" customHeight="1">
      <c r="A358" s="82"/>
      <c r="B358" s="82"/>
      <c r="C358" s="82"/>
      <c r="D358" s="82"/>
      <c r="E358" s="82"/>
      <c r="F358" s="82"/>
      <c r="G358" s="82"/>
      <c r="H358" s="82"/>
      <c r="I358" s="91"/>
      <c r="J358" s="82"/>
      <c r="K358" s="82"/>
      <c r="L358" s="82"/>
      <c r="M358" s="82"/>
      <c r="N358" s="82"/>
      <c r="O358" s="82"/>
      <c r="P358" s="82"/>
      <c r="Q358" s="82"/>
      <c r="R358" s="82"/>
    </row>
    <row r="359" spans="1:18" ht="14.25" customHeight="1">
      <c r="A359" s="82"/>
      <c r="B359" s="82"/>
      <c r="C359" s="82"/>
      <c r="D359" s="82"/>
      <c r="E359" s="82"/>
      <c r="F359" s="82"/>
      <c r="G359" s="82"/>
      <c r="H359" s="82"/>
      <c r="I359" s="91"/>
      <c r="J359" s="82"/>
      <c r="K359" s="82"/>
      <c r="L359" s="82"/>
      <c r="M359" s="82"/>
      <c r="N359" s="82"/>
      <c r="O359" s="82"/>
      <c r="P359" s="82"/>
      <c r="Q359" s="82"/>
      <c r="R359" s="82"/>
    </row>
    <row r="360" spans="1:18" ht="14.25" customHeight="1">
      <c r="A360" s="82"/>
      <c r="B360" s="82"/>
      <c r="C360" s="82"/>
      <c r="D360" s="82"/>
      <c r="E360" s="82"/>
      <c r="F360" s="82"/>
      <c r="G360" s="82"/>
      <c r="H360" s="82"/>
      <c r="I360" s="91"/>
      <c r="J360" s="82"/>
      <c r="K360" s="82"/>
      <c r="L360" s="82"/>
      <c r="M360" s="82"/>
      <c r="N360" s="82"/>
      <c r="O360" s="82"/>
      <c r="P360" s="82"/>
      <c r="Q360" s="82"/>
      <c r="R360" s="82"/>
    </row>
    <row r="361" spans="1:18" ht="14.25" customHeight="1">
      <c r="A361" s="82"/>
      <c r="B361" s="82"/>
      <c r="C361" s="82"/>
      <c r="D361" s="82"/>
      <c r="E361" s="82"/>
      <c r="F361" s="82"/>
      <c r="G361" s="82"/>
      <c r="H361" s="82"/>
      <c r="I361" s="91"/>
      <c r="J361" s="82"/>
      <c r="K361" s="82"/>
      <c r="L361" s="82"/>
      <c r="M361" s="82"/>
      <c r="N361" s="82"/>
      <c r="O361" s="82"/>
      <c r="P361" s="82"/>
      <c r="Q361" s="82"/>
      <c r="R361" s="82"/>
    </row>
    <row r="362" spans="1:18" ht="14.25" customHeight="1">
      <c r="A362" s="82"/>
      <c r="B362" s="82"/>
      <c r="C362" s="82"/>
      <c r="D362" s="82"/>
      <c r="E362" s="82"/>
      <c r="F362" s="82"/>
      <c r="G362" s="82"/>
      <c r="H362" s="82"/>
      <c r="I362" s="91"/>
      <c r="J362" s="82"/>
      <c r="K362" s="82"/>
      <c r="L362" s="82"/>
      <c r="M362" s="82"/>
      <c r="N362" s="82"/>
      <c r="O362" s="82"/>
      <c r="P362" s="82"/>
      <c r="Q362" s="82"/>
      <c r="R362" s="82"/>
    </row>
    <row r="363" spans="1:18" ht="14.25" customHeight="1">
      <c r="A363" s="82"/>
      <c r="B363" s="82"/>
      <c r="C363" s="82"/>
      <c r="D363" s="82"/>
      <c r="E363" s="82"/>
      <c r="F363" s="82"/>
      <c r="G363" s="82"/>
      <c r="H363" s="82"/>
      <c r="I363" s="91"/>
      <c r="J363" s="82"/>
      <c r="K363" s="82"/>
      <c r="L363" s="82"/>
      <c r="M363" s="82"/>
      <c r="N363" s="82"/>
      <c r="O363" s="82"/>
      <c r="P363" s="82"/>
      <c r="Q363" s="82"/>
      <c r="R363" s="82"/>
    </row>
    <row r="364" spans="1:18" ht="14.25" customHeight="1">
      <c r="A364" s="82"/>
      <c r="B364" s="82"/>
      <c r="C364" s="82"/>
      <c r="D364" s="82"/>
      <c r="E364" s="82"/>
      <c r="F364" s="82"/>
      <c r="G364" s="82"/>
      <c r="H364" s="82"/>
      <c r="I364" s="91"/>
      <c r="J364" s="82"/>
      <c r="K364" s="82"/>
      <c r="L364" s="82"/>
      <c r="M364" s="82"/>
      <c r="N364" s="82"/>
      <c r="O364" s="82"/>
      <c r="P364" s="82"/>
      <c r="Q364" s="82"/>
      <c r="R364" s="82"/>
    </row>
    <row r="365" spans="1:18" ht="14.25" customHeight="1">
      <c r="A365" s="82"/>
      <c r="B365" s="82"/>
      <c r="C365" s="82"/>
      <c r="D365" s="82"/>
      <c r="E365" s="82"/>
      <c r="F365" s="82"/>
      <c r="G365" s="82"/>
      <c r="H365" s="82"/>
      <c r="I365" s="91"/>
      <c r="J365" s="82"/>
      <c r="K365" s="82"/>
      <c r="L365" s="82"/>
      <c r="M365" s="82"/>
      <c r="N365" s="82"/>
      <c r="O365" s="82"/>
      <c r="P365" s="82"/>
      <c r="Q365" s="82"/>
      <c r="R365" s="82"/>
    </row>
    <row r="366" spans="1:18" ht="14.25" customHeight="1">
      <c r="A366" s="82"/>
      <c r="B366" s="82"/>
      <c r="C366" s="82"/>
      <c r="D366" s="82"/>
      <c r="E366" s="82"/>
      <c r="F366" s="82"/>
      <c r="G366" s="82"/>
      <c r="H366" s="82"/>
      <c r="I366" s="91"/>
      <c r="J366" s="82"/>
      <c r="K366" s="82"/>
      <c r="L366" s="82"/>
      <c r="M366" s="82"/>
      <c r="N366" s="82"/>
      <c r="O366" s="82"/>
      <c r="P366" s="82"/>
      <c r="Q366" s="82"/>
      <c r="R366" s="82"/>
    </row>
    <row r="367" spans="1:18" ht="14.25" customHeight="1">
      <c r="A367" s="82"/>
      <c r="B367" s="82"/>
      <c r="C367" s="82"/>
      <c r="D367" s="82"/>
      <c r="E367" s="82"/>
      <c r="F367" s="82"/>
      <c r="G367" s="82"/>
      <c r="H367" s="82"/>
      <c r="I367" s="91"/>
      <c r="J367" s="82"/>
      <c r="K367" s="82"/>
      <c r="L367" s="82"/>
      <c r="M367" s="82"/>
      <c r="N367" s="82"/>
      <c r="O367" s="82"/>
      <c r="P367" s="82"/>
      <c r="Q367" s="82"/>
      <c r="R367" s="82"/>
    </row>
    <row r="368" spans="1:18" ht="14.25" customHeight="1">
      <c r="A368" s="82"/>
      <c r="B368" s="82"/>
      <c r="C368" s="82"/>
      <c r="D368" s="82"/>
      <c r="E368" s="82"/>
      <c r="F368" s="82"/>
      <c r="G368" s="82"/>
      <c r="H368" s="82"/>
      <c r="I368" s="91"/>
      <c r="J368" s="82"/>
      <c r="K368" s="82"/>
      <c r="L368" s="82"/>
      <c r="M368" s="82"/>
      <c r="N368" s="82"/>
      <c r="O368" s="82"/>
      <c r="P368" s="82"/>
      <c r="Q368" s="82"/>
      <c r="R368" s="82"/>
    </row>
    <row r="369" spans="1:18" ht="14.25" customHeight="1">
      <c r="A369" s="82"/>
      <c r="B369" s="82"/>
      <c r="C369" s="82"/>
      <c r="D369" s="82"/>
      <c r="E369" s="82"/>
      <c r="F369" s="82"/>
      <c r="G369" s="82"/>
      <c r="H369" s="82"/>
      <c r="I369" s="91"/>
      <c r="J369" s="82"/>
      <c r="K369" s="82"/>
      <c r="L369" s="82"/>
      <c r="M369" s="82"/>
      <c r="N369" s="82"/>
      <c r="O369" s="82"/>
      <c r="P369" s="82"/>
      <c r="Q369" s="82"/>
      <c r="R369" s="82"/>
    </row>
    <row r="370" spans="1:18" ht="14.25" customHeight="1">
      <c r="A370" s="82"/>
      <c r="B370" s="82"/>
      <c r="C370" s="82"/>
      <c r="D370" s="82"/>
      <c r="E370" s="82"/>
      <c r="F370" s="82"/>
      <c r="G370" s="82"/>
      <c r="H370" s="82"/>
      <c r="I370" s="91"/>
      <c r="J370" s="82"/>
      <c r="K370" s="82"/>
      <c r="L370" s="82"/>
      <c r="M370" s="82"/>
      <c r="N370" s="82"/>
      <c r="O370" s="82"/>
      <c r="P370" s="82"/>
      <c r="Q370" s="82"/>
      <c r="R370" s="82"/>
    </row>
    <row r="371" spans="1:18" ht="14.25" customHeight="1">
      <c r="A371" s="82"/>
      <c r="B371" s="82"/>
      <c r="C371" s="82"/>
      <c r="D371" s="82"/>
      <c r="E371" s="82"/>
      <c r="F371" s="82"/>
      <c r="G371" s="82"/>
      <c r="H371" s="82"/>
      <c r="I371" s="91"/>
      <c r="J371" s="82"/>
      <c r="K371" s="82"/>
      <c r="L371" s="82"/>
      <c r="M371" s="82"/>
      <c r="N371" s="82"/>
      <c r="O371" s="82"/>
      <c r="P371" s="82"/>
      <c r="Q371" s="82"/>
      <c r="R371" s="82"/>
    </row>
    <row r="372" spans="1:18" ht="14.25" customHeight="1">
      <c r="A372" s="82"/>
      <c r="B372" s="82"/>
      <c r="C372" s="82"/>
      <c r="D372" s="82"/>
      <c r="E372" s="82"/>
      <c r="F372" s="82"/>
      <c r="G372" s="82"/>
      <c r="H372" s="82"/>
      <c r="I372" s="91"/>
      <c r="J372" s="82"/>
      <c r="K372" s="82"/>
      <c r="L372" s="82"/>
      <c r="M372" s="82"/>
      <c r="N372" s="82"/>
      <c r="O372" s="82"/>
      <c r="P372" s="82"/>
      <c r="Q372" s="82"/>
      <c r="R372" s="82"/>
    </row>
    <row r="373" spans="1:18" ht="14.25" customHeight="1">
      <c r="A373" s="82"/>
      <c r="B373" s="82"/>
      <c r="C373" s="82"/>
      <c r="D373" s="82"/>
      <c r="E373" s="82"/>
      <c r="F373" s="82"/>
      <c r="G373" s="82"/>
      <c r="H373" s="82"/>
      <c r="I373" s="91"/>
      <c r="J373" s="82"/>
      <c r="K373" s="82"/>
      <c r="L373" s="82"/>
      <c r="M373" s="82"/>
      <c r="N373" s="82"/>
      <c r="O373" s="82"/>
      <c r="P373" s="82"/>
      <c r="Q373" s="82"/>
      <c r="R373" s="82"/>
    </row>
    <row r="374" spans="1:18" ht="14.25" customHeight="1">
      <c r="A374" s="82"/>
      <c r="B374" s="82"/>
      <c r="C374" s="82"/>
      <c r="D374" s="82"/>
      <c r="E374" s="82"/>
      <c r="F374" s="82"/>
      <c r="G374" s="82"/>
      <c r="H374" s="82"/>
      <c r="I374" s="91"/>
      <c r="J374" s="82"/>
      <c r="K374" s="82"/>
      <c r="L374" s="82"/>
      <c r="M374" s="82"/>
      <c r="N374" s="82"/>
      <c r="O374" s="82"/>
      <c r="P374" s="82"/>
      <c r="Q374" s="82"/>
      <c r="R374" s="82"/>
    </row>
    <row r="375" spans="1:18" ht="14.25" customHeight="1">
      <c r="A375" s="82"/>
      <c r="B375" s="82"/>
      <c r="C375" s="82"/>
      <c r="D375" s="82"/>
      <c r="E375" s="82"/>
      <c r="F375" s="82"/>
      <c r="G375" s="82"/>
      <c r="H375" s="82"/>
      <c r="I375" s="91"/>
      <c r="J375" s="82"/>
      <c r="K375" s="82"/>
      <c r="L375" s="82"/>
      <c r="M375" s="82"/>
      <c r="N375" s="82"/>
      <c r="O375" s="82"/>
      <c r="P375" s="82"/>
      <c r="Q375" s="82"/>
      <c r="R375" s="82"/>
    </row>
    <row r="376" spans="1:18" ht="14.25" customHeight="1">
      <c r="A376" s="82"/>
      <c r="B376" s="82"/>
      <c r="C376" s="82"/>
      <c r="D376" s="82"/>
      <c r="E376" s="82"/>
      <c r="F376" s="82"/>
      <c r="G376" s="82"/>
      <c r="H376" s="82"/>
      <c r="I376" s="91"/>
      <c r="J376" s="82"/>
      <c r="K376" s="82"/>
      <c r="L376" s="82"/>
      <c r="M376" s="82"/>
      <c r="N376" s="82"/>
      <c r="O376" s="82"/>
      <c r="P376" s="82"/>
      <c r="Q376" s="82"/>
      <c r="R376" s="82"/>
    </row>
    <row r="377" spans="1:18" ht="14.25" customHeight="1">
      <c r="A377" s="82"/>
      <c r="B377" s="82"/>
      <c r="C377" s="82"/>
      <c r="D377" s="82"/>
      <c r="E377" s="82"/>
      <c r="F377" s="82"/>
      <c r="G377" s="82"/>
      <c r="H377" s="82"/>
      <c r="I377" s="91"/>
      <c r="J377" s="82"/>
      <c r="K377" s="82"/>
      <c r="L377" s="82"/>
      <c r="M377" s="82"/>
      <c r="N377" s="82"/>
      <c r="O377" s="82"/>
      <c r="P377" s="82"/>
      <c r="Q377" s="82"/>
      <c r="R377" s="82"/>
    </row>
    <row r="378" spans="1:18" ht="14.25" customHeight="1">
      <c r="A378" s="82"/>
      <c r="B378" s="82"/>
      <c r="C378" s="82"/>
      <c r="D378" s="82"/>
      <c r="E378" s="82"/>
      <c r="F378" s="82"/>
      <c r="G378" s="82"/>
      <c r="H378" s="82"/>
      <c r="I378" s="91"/>
      <c r="J378" s="82"/>
      <c r="K378" s="82"/>
      <c r="L378" s="82"/>
      <c r="M378" s="82"/>
      <c r="N378" s="82"/>
      <c r="O378" s="82"/>
      <c r="P378" s="82"/>
      <c r="Q378" s="82"/>
      <c r="R378" s="82"/>
    </row>
    <row r="379" spans="1:18" ht="14.25" customHeight="1">
      <c r="A379" s="82"/>
      <c r="B379" s="82"/>
      <c r="C379" s="82"/>
      <c r="D379" s="82"/>
      <c r="E379" s="82"/>
      <c r="F379" s="82"/>
      <c r="G379" s="82"/>
      <c r="H379" s="82"/>
      <c r="I379" s="91"/>
      <c r="J379" s="82"/>
      <c r="K379" s="82"/>
      <c r="L379" s="82"/>
      <c r="M379" s="82"/>
      <c r="N379" s="82"/>
      <c r="O379" s="82"/>
      <c r="P379" s="82"/>
      <c r="Q379" s="82"/>
      <c r="R379" s="82"/>
    </row>
    <row r="380" spans="1:18" ht="14.25" customHeight="1">
      <c r="A380" s="82"/>
      <c r="B380" s="82"/>
      <c r="C380" s="82"/>
      <c r="D380" s="82"/>
      <c r="E380" s="82"/>
      <c r="F380" s="82"/>
      <c r="G380" s="82"/>
      <c r="H380" s="82"/>
      <c r="I380" s="91"/>
      <c r="J380" s="82"/>
      <c r="K380" s="82"/>
      <c r="L380" s="82"/>
      <c r="M380" s="82"/>
      <c r="N380" s="82"/>
      <c r="O380" s="82"/>
      <c r="P380" s="82"/>
      <c r="Q380" s="82"/>
      <c r="R380" s="82"/>
    </row>
    <row r="381" spans="1:18" ht="14.25" customHeight="1">
      <c r="A381" s="82"/>
      <c r="B381" s="82"/>
      <c r="C381" s="82"/>
      <c r="D381" s="82"/>
      <c r="E381" s="82"/>
      <c r="F381" s="82"/>
      <c r="G381" s="82"/>
      <c r="H381" s="82"/>
      <c r="I381" s="91"/>
      <c r="J381" s="82"/>
      <c r="K381" s="82"/>
      <c r="L381" s="82"/>
      <c r="M381" s="82"/>
      <c r="N381" s="82"/>
      <c r="O381" s="82"/>
      <c r="P381" s="82"/>
      <c r="Q381" s="82"/>
      <c r="R381" s="82"/>
    </row>
    <row r="382" spans="1:18" ht="14.25" customHeight="1">
      <c r="A382" s="82"/>
      <c r="B382" s="82"/>
      <c r="C382" s="82"/>
      <c r="D382" s="82"/>
      <c r="E382" s="82"/>
      <c r="F382" s="82"/>
      <c r="G382" s="82"/>
      <c r="H382" s="82"/>
      <c r="I382" s="91"/>
      <c r="J382" s="82"/>
      <c r="K382" s="82"/>
      <c r="L382" s="82"/>
      <c r="M382" s="82"/>
      <c r="N382" s="82"/>
      <c r="O382" s="82"/>
      <c r="P382" s="82"/>
      <c r="Q382" s="82"/>
      <c r="R382" s="82"/>
    </row>
    <row r="383" spans="1:18" ht="14.25" customHeight="1">
      <c r="A383" s="82"/>
      <c r="B383" s="82"/>
      <c r="C383" s="82"/>
      <c r="D383" s="82"/>
      <c r="E383" s="82"/>
      <c r="F383" s="82"/>
      <c r="G383" s="82"/>
      <c r="H383" s="82"/>
      <c r="I383" s="91"/>
      <c r="J383" s="82"/>
      <c r="K383" s="82"/>
      <c r="L383" s="82"/>
      <c r="M383" s="82"/>
      <c r="N383" s="82"/>
      <c r="O383" s="82"/>
      <c r="P383" s="82"/>
      <c r="Q383" s="82"/>
      <c r="R383" s="82"/>
    </row>
    <row r="384" spans="1:18" ht="14.25" customHeight="1">
      <c r="A384" s="82"/>
      <c r="B384" s="82"/>
      <c r="C384" s="82"/>
      <c r="D384" s="82"/>
      <c r="E384" s="82"/>
      <c r="F384" s="82"/>
      <c r="G384" s="82"/>
      <c r="H384" s="82"/>
      <c r="I384" s="91"/>
      <c r="J384" s="82"/>
      <c r="K384" s="82"/>
      <c r="L384" s="82"/>
      <c r="M384" s="82"/>
      <c r="N384" s="82"/>
      <c r="O384" s="82"/>
      <c r="P384" s="82"/>
      <c r="Q384" s="82"/>
      <c r="R384" s="82"/>
    </row>
    <row r="385" spans="1:18" ht="14.25" customHeight="1">
      <c r="A385" s="82"/>
      <c r="B385" s="82"/>
      <c r="C385" s="82"/>
      <c r="D385" s="82"/>
      <c r="E385" s="82"/>
      <c r="F385" s="82"/>
      <c r="G385" s="82"/>
      <c r="H385" s="82"/>
      <c r="I385" s="91"/>
      <c r="J385" s="82"/>
      <c r="K385" s="82"/>
      <c r="L385" s="82"/>
      <c r="M385" s="82"/>
      <c r="N385" s="82"/>
      <c r="O385" s="82"/>
      <c r="P385" s="82"/>
      <c r="Q385" s="82"/>
      <c r="R385" s="82"/>
    </row>
    <row r="386" spans="1:18" ht="14.25" customHeight="1">
      <c r="A386" s="82"/>
      <c r="B386" s="82"/>
      <c r="C386" s="82"/>
      <c r="D386" s="82"/>
      <c r="E386" s="82"/>
      <c r="F386" s="82"/>
      <c r="G386" s="82"/>
      <c r="H386" s="82"/>
      <c r="I386" s="91"/>
      <c r="J386" s="82"/>
      <c r="K386" s="82"/>
      <c r="L386" s="82"/>
      <c r="M386" s="82"/>
      <c r="N386" s="82"/>
      <c r="O386" s="82"/>
      <c r="P386" s="82"/>
      <c r="Q386" s="82"/>
      <c r="R386" s="82"/>
    </row>
    <row r="387" spans="1:18" ht="14.25" customHeight="1">
      <c r="A387" s="82"/>
      <c r="B387" s="82"/>
      <c r="C387" s="82"/>
      <c r="D387" s="82"/>
      <c r="E387" s="82"/>
      <c r="F387" s="82"/>
      <c r="G387" s="82"/>
      <c r="H387" s="82"/>
      <c r="I387" s="91"/>
      <c r="J387" s="82"/>
      <c r="K387" s="82"/>
      <c r="L387" s="82"/>
      <c r="M387" s="82"/>
      <c r="N387" s="82"/>
      <c r="O387" s="82"/>
      <c r="P387" s="82"/>
      <c r="Q387" s="82"/>
      <c r="R387" s="82"/>
    </row>
    <row r="388" spans="1:18" ht="14.25" customHeight="1">
      <c r="A388" s="82"/>
      <c r="B388" s="82"/>
      <c r="C388" s="82"/>
      <c r="D388" s="82"/>
      <c r="E388" s="82"/>
      <c r="F388" s="82"/>
      <c r="G388" s="82"/>
      <c r="H388" s="82"/>
      <c r="I388" s="91"/>
      <c r="J388" s="82"/>
      <c r="K388" s="82"/>
      <c r="L388" s="82"/>
      <c r="M388" s="82"/>
      <c r="N388" s="82"/>
      <c r="O388" s="82"/>
      <c r="P388" s="82"/>
      <c r="Q388" s="82"/>
      <c r="R388" s="82"/>
    </row>
    <row r="389" spans="1:18" ht="14.25" customHeight="1">
      <c r="A389" s="82"/>
      <c r="B389" s="82"/>
      <c r="C389" s="82"/>
      <c r="D389" s="82"/>
      <c r="E389" s="82"/>
      <c r="F389" s="82"/>
      <c r="G389" s="82"/>
      <c r="H389" s="82"/>
      <c r="I389" s="91"/>
      <c r="J389" s="82"/>
      <c r="K389" s="82"/>
      <c r="L389" s="82"/>
      <c r="M389" s="82"/>
      <c r="N389" s="82"/>
      <c r="O389" s="82"/>
      <c r="P389" s="82"/>
      <c r="Q389" s="82"/>
      <c r="R389" s="82"/>
    </row>
    <row r="390" spans="1:18" ht="14.25" customHeight="1">
      <c r="A390" s="82"/>
      <c r="B390" s="82"/>
      <c r="C390" s="82"/>
      <c r="D390" s="82"/>
      <c r="E390" s="82"/>
      <c r="F390" s="82"/>
      <c r="G390" s="82"/>
      <c r="H390" s="82"/>
      <c r="I390" s="91"/>
      <c r="J390" s="82"/>
      <c r="K390" s="82"/>
      <c r="L390" s="82"/>
      <c r="M390" s="82"/>
      <c r="N390" s="82"/>
      <c r="O390" s="82"/>
      <c r="P390" s="82"/>
      <c r="Q390" s="82"/>
      <c r="R390" s="82"/>
    </row>
    <row r="391" spans="1:18" ht="14.25" customHeight="1">
      <c r="A391" s="82"/>
      <c r="B391" s="82"/>
      <c r="C391" s="82"/>
      <c r="D391" s="82"/>
      <c r="E391" s="82"/>
      <c r="F391" s="82"/>
      <c r="G391" s="82"/>
      <c r="H391" s="82"/>
      <c r="I391" s="91"/>
      <c r="J391" s="82"/>
      <c r="K391" s="82"/>
      <c r="L391" s="82"/>
      <c r="M391" s="82"/>
      <c r="N391" s="82"/>
      <c r="O391" s="82"/>
      <c r="P391" s="82"/>
      <c r="Q391" s="82"/>
      <c r="R391" s="82"/>
    </row>
    <row r="392" spans="1:18" ht="14.25" customHeight="1">
      <c r="A392" s="82"/>
      <c r="B392" s="82"/>
      <c r="C392" s="82"/>
      <c r="D392" s="82"/>
      <c r="E392" s="82"/>
      <c r="F392" s="82"/>
      <c r="G392" s="82"/>
      <c r="H392" s="82"/>
      <c r="I392" s="91"/>
      <c r="J392" s="82"/>
      <c r="K392" s="82"/>
      <c r="L392" s="82"/>
      <c r="M392" s="82"/>
      <c r="N392" s="82"/>
      <c r="O392" s="82"/>
      <c r="P392" s="82"/>
      <c r="Q392" s="82"/>
      <c r="R392" s="82"/>
    </row>
    <row r="393" spans="1:18" ht="14.25" customHeight="1">
      <c r="A393" s="82"/>
      <c r="B393" s="82"/>
      <c r="C393" s="82"/>
      <c r="D393" s="82"/>
      <c r="E393" s="82"/>
      <c r="F393" s="82"/>
      <c r="G393" s="82"/>
      <c r="H393" s="82"/>
      <c r="I393" s="91"/>
      <c r="J393" s="82"/>
      <c r="K393" s="82"/>
      <c r="L393" s="82"/>
      <c r="M393" s="82"/>
      <c r="N393" s="82"/>
      <c r="O393" s="82"/>
      <c r="P393" s="82"/>
      <c r="Q393" s="82"/>
      <c r="R393" s="82"/>
    </row>
    <row r="394" spans="1:18" ht="14.25" customHeight="1">
      <c r="A394" s="82"/>
      <c r="B394" s="82"/>
      <c r="C394" s="82"/>
      <c r="D394" s="82"/>
      <c r="E394" s="82"/>
      <c r="F394" s="82"/>
      <c r="G394" s="82"/>
      <c r="H394" s="82"/>
      <c r="I394" s="91"/>
      <c r="J394" s="82"/>
      <c r="K394" s="82"/>
      <c r="L394" s="82"/>
      <c r="M394" s="82"/>
      <c r="N394" s="82"/>
      <c r="O394" s="82"/>
      <c r="P394" s="82"/>
      <c r="Q394" s="82"/>
      <c r="R394" s="82"/>
    </row>
    <row r="395" spans="1:18" ht="14.25" customHeight="1">
      <c r="A395" s="82"/>
      <c r="B395" s="82"/>
      <c r="C395" s="82"/>
      <c r="D395" s="82"/>
      <c r="E395" s="82"/>
      <c r="F395" s="82"/>
      <c r="G395" s="82"/>
      <c r="H395" s="82"/>
      <c r="I395" s="91"/>
      <c r="J395" s="82"/>
      <c r="K395" s="82"/>
      <c r="L395" s="82"/>
      <c r="M395" s="82"/>
      <c r="N395" s="82"/>
      <c r="O395" s="82"/>
      <c r="P395" s="82"/>
      <c r="Q395" s="82"/>
      <c r="R395" s="82"/>
    </row>
    <row r="396" spans="1:18" ht="14.25" customHeight="1">
      <c r="A396" s="82"/>
      <c r="B396" s="82"/>
      <c r="C396" s="82"/>
      <c r="D396" s="82"/>
      <c r="E396" s="82"/>
      <c r="F396" s="82"/>
      <c r="G396" s="82"/>
      <c r="H396" s="82"/>
      <c r="I396" s="91"/>
      <c r="J396" s="82"/>
      <c r="K396" s="82"/>
      <c r="L396" s="82"/>
      <c r="M396" s="82"/>
      <c r="N396" s="82"/>
      <c r="O396" s="82"/>
      <c r="P396" s="82"/>
      <c r="Q396" s="82"/>
      <c r="R396" s="82"/>
    </row>
    <row r="397" spans="1:18" ht="14.25" customHeight="1">
      <c r="A397" s="82"/>
      <c r="B397" s="82"/>
      <c r="C397" s="82"/>
      <c r="D397" s="82"/>
      <c r="E397" s="82"/>
      <c r="F397" s="82"/>
      <c r="G397" s="82"/>
      <c r="H397" s="82"/>
      <c r="I397" s="91"/>
      <c r="J397" s="82"/>
      <c r="K397" s="82"/>
      <c r="L397" s="82"/>
      <c r="M397" s="82"/>
      <c r="N397" s="82"/>
      <c r="O397" s="82"/>
      <c r="P397" s="82"/>
      <c r="Q397" s="82"/>
      <c r="R397" s="82"/>
    </row>
    <row r="398" spans="1:18" ht="14.25" customHeight="1">
      <c r="A398" s="82"/>
      <c r="B398" s="82"/>
      <c r="C398" s="82"/>
      <c r="D398" s="82"/>
      <c r="E398" s="82"/>
      <c r="F398" s="82"/>
      <c r="G398" s="82"/>
      <c r="H398" s="82"/>
      <c r="I398" s="91"/>
      <c r="J398" s="82"/>
      <c r="K398" s="82"/>
      <c r="L398" s="82"/>
      <c r="M398" s="82"/>
      <c r="N398" s="82"/>
      <c r="O398" s="82"/>
      <c r="P398" s="82"/>
      <c r="Q398" s="82"/>
      <c r="R398" s="82"/>
    </row>
    <row r="399" spans="1:18" ht="14.25" customHeight="1">
      <c r="A399" s="82"/>
      <c r="B399" s="82"/>
      <c r="C399" s="82"/>
      <c r="D399" s="82"/>
      <c r="E399" s="82"/>
      <c r="F399" s="82"/>
      <c r="G399" s="82"/>
      <c r="H399" s="82"/>
      <c r="I399" s="91"/>
      <c r="J399" s="82"/>
      <c r="K399" s="82"/>
      <c r="L399" s="82"/>
      <c r="M399" s="82"/>
      <c r="N399" s="82"/>
      <c r="O399" s="82"/>
      <c r="P399" s="82"/>
      <c r="Q399" s="82"/>
      <c r="R399" s="82"/>
    </row>
    <row r="400" spans="1:18" ht="14.25" customHeight="1">
      <c r="A400" s="82"/>
      <c r="B400" s="82"/>
      <c r="C400" s="82"/>
      <c r="D400" s="82"/>
      <c r="E400" s="82"/>
      <c r="F400" s="82"/>
      <c r="G400" s="82"/>
      <c r="H400" s="82"/>
      <c r="I400" s="91"/>
      <c r="J400" s="82"/>
      <c r="K400" s="82"/>
      <c r="L400" s="82"/>
      <c r="M400" s="82"/>
      <c r="N400" s="82"/>
      <c r="O400" s="82"/>
      <c r="P400" s="82"/>
      <c r="Q400" s="82"/>
      <c r="R400" s="82"/>
    </row>
    <row r="401" spans="1:18" ht="14.25" customHeight="1">
      <c r="A401" s="82"/>
      <c r="B401" s="82"/>
      <c r="C401" s="82"/>
      <c r="D401" s="82"/>
      <c r="E401" s="82"/>
      <c r="F401" s="82"/>
      <c r="G401" s="82"/>
      <c r="H401" s="82"/>
      <c r="I401" s="91"/>
      <c r="J401" s="82"/>
      <c r="K401" s="82"/>
      <c r="L401" s="82"/>
      <c r="M401" s="82"/>
      <c r="N401" s="82"/>
      <c r="O401" s="82"/>
      <c r="P401" s="82"/>
      <c r="Q401" s="82"/>
      <c r="R401" s="82"/>
    </row>
    <row r="402" spans="1:18" ht="14.25" customHeight="1">
      <c r="A402" s="82"/>
      <c r="B402" s="82"/>
      <c r="C402" s="82"/>
      <c r="D402" s="82"/>
      <c r="E402" s="82"/>
      <c r="F402" s="82"/>
      <c r="G402" s="82"/>
      <c r="H402" s="82"/>
      <c r="I402" s="91"/>
      <c r="J402" s="82"/>
      <c r="K402" s="82"/>
      <c r="L402" s="82"/>
      <c r="M402" s="82"/>
      <c r="N402" s="82"/>
      <c r="O402" s="82"/>
      <c r="P402" s="82"/>
      <c r="Q402" s="82"/>
      <c r="R402" s="82"/>
    </row>
    <row r="403" spans="1:18" ht="14.25" customHeight="1">
      <c r="A403" s="82"/>
      <c r="B403" s="82"/>
      <c r="C403" s="82"/>
      <c r="D403" s="82"/>
      <c r="E403" s="82"/>
      <c r="F403" s="82"/>
      <c r="G403" s="82"/>
      <c r="H403" s="82"/>
      <c r="I403" s="91"/>
      <c r="J403" s="82"/>
      <c r="K403" s="82"/>
      <c r="L403" s="82"/>
      <c r="M403" s="82"/>
      <c r="N403" s="82"/>
      <c r="O403" s="82"/>
      <c r="P403" s="82"/>
      <c r="Q403" s="82"/>
      <c r="R403" s="82"/>
    </row>
    <row r="404" spans="1:18" ht="14.25" customHeight="1">
      <c r="A404" s="82"/>
      <c r="B404" s="82"/>
      <c r="C404" s="82"/>
      <c r="D404" s="82"/>
      <c r="E404" s="82"/>
      <c r="F404" s="82"/>
      <c r="G404" s="82"/>
      <c r="H404" s="82"/>
      <c r="I404" s="91"/>
      <c r="J404" s="82"/>
      <c r="K404" s="82"/>
      <c r="L404" s="82"/>
      <c r="M404" s="82"/>
      <c r="N404" s="82"/>
      <c r="O404" s="82"/>
      <c r="P404" s="82"/>
      <c r="Q404" s="82"/>
      <c r="R404" s="82"/>
    </row>
    <row r="405" spans="1:18" ht="14.25" customHeight="1">
      <c r="A405" s="82"/>
      <c r="B405" s="82"/>
      <c r="C405" s="82"/>
      <c r="D405" s="82"/>
      <c r="E405" s="82"/>
      <c r="F405" s="82"/>
      <c r="G405" s="82"/>
      <c r="H405" s="82"/>
      <c r="I405" s="91"/>
      <c r="J405" s="82"/>
      <c r="K405" s="82"/>
      <c r="L405" s="82"/>
      <c r="M405" s="82"/>
      <c r="N405" s="82"/>
      <c r="O405" s="82"/>
      <c r="P405" s="82"/>
      <c r="Q405" s="82"/>
      <c r="R405" s="82"/>
    </row>
    <row r="406" spans="1:18" ht="14.25" customHeight="1">
      <c r="A406" s="82"/>
      <c r="B406" s="82"/>
      <c r="C406" s="82"/>
      <c r="D406" s="82"/>
      <c r="E406" s="82"/>
      <c r="F406" s="82"/>
      <c r="G406" s="82"/>
      <c r="H406" s="82"/>
      <c r="I406" s="91"/>
      <c r="J406" s="82"/>
      <c r="K406" s="82"/>
      <c r="L406" s="82"/>
      <c r="M406" s="82"/>
      <c r="N406" s="82"/>
      <c r="O406" s="82"/>
      <c r="P406" s="82"/>
      <c r="Q406" s="82"/>
      <c r="R406" s="82"/>
    </row>
    <row r="407" spans="1:18" ht="14.25" customHeight="1">
      <c r="A407" s="82"/>
      <c r="B407" s="82"/>
      <c r="C407" s="82"/>
      <c r="D407" s="82"/>
      <c r="E407" s="82"/>
      <c r="F407" s="82"/>
      <c r="G407" s="82"/>
      <c r="H407" s="82"/>
      <c r="I407" s="91"/>
      <c r="J407" s="82"/>
      <c r="K407" s="82"/>
      <c r="L407" s="82"/>
      <c r="M407" s="82"/>
      <c r="N407" s="82"/>
      <c r="O407" s="82"/>
      <c r="P407" s="82"/>
      <c r="Q407" s="82"/>
      <c r="R407" s="82"/>
    </row>
    <row r="408" spans="1:18" ht="14.25" customHeight="1">
      <c r="A408" s="82"/>
      <c r="B408" s="82"/>
      <c r="C408" s="82"/>
      <c r="D408" s="82"/>
      <c r="E408" s="82"/>
      <c r="F408" s="82"/>
      <c r="G408" s="82"/>
      <c r="H408" s="82"/>
      <c r="I408" s="91"/>
      <c r="J408" s="82"/>
      <c r="K408" s="82"/>
      <c r="L408" s="82"/>
      <c r="M408" s="82"/>
      <c r="N408" s="82"/>
      <c r="O408" s="82"/>
      <c r="P408" s="82"/>
      <c r="Q408" s="82"/>
      <c r="R408" s="82"/>
    </row>
    <row r="409" spans="1:18" ht="14.25" customHeight="1">
      <c r="A409" s="82"/>
      <c r="B409" s="82"/>
      <c r="C409" s="82"/>
      <c r="D409" s="82"/>
      <c r="E409" s="82"/>
      <c r="F409" s="82"/>
      <c r="G409" s="82"/>
      <c r="H409" s="82"/>
      <c r="I409" s="91"/>
      <c r="J409" s="82"/>
      <c r="K409" s="82"/>
      <c r="L409" s="82"/>
      <c r="M409" s="82"/>
      <c r="N409" s="82"/>
      <c r="O409" s="82"/>
      <c r="P409" s="82"/>
      <c r="Q409" s="82"/>
      <c r="R409" s="82"/>
    </row>
    <row r="410" spans="1:18" ht="14.25" customHeight="1">
      <c r="A410" s="82"/>
      <c r="B410" s="82"/>
      <c r="C410" s="82"/>
      <c r="D410" s="82"/>
      <c r="E410" s="82"/>
      <c r="F410" s="82"/>
      <c r="G410" s="82"/>
      <c r="H410" s="82"/>
      <c r="I410" s="91"/>
      <c r="J410" s="82"/>
      <c r="K410" s="82"/>
      <c r="L410" s="82"/>
      <c r="M410" s="82"/>
      <c r="N410" s="82"/>
      <c r="O410" s="82"/>
      <c r="P410" s="82"/>
      <c r="Q410" s="82"/>
      <c r="R410" s="82"/>
    </row>
    <row r="411" spans="1:18" ht="14.25" customHeight="1">
      <c r="A411" s="82"/>
      <c r="B411" s="82"/>
      <c r="C411" s="82"/>
      <c r="D411" s="82"/>
      <c r="E411" s="82"/>
      <c r="F411" s="82"/>
      <c r="G411" s="82"/>
      <c r="H411" s="82"/>
      <c r="I411" s="91"/>
      <c r="J411" s="82"/>
      <c r="K411" s="82"/>
      <c r="L411" s="82"/>
      <c r="M411" s="82"/>
      <c r="N411" s="82"/>
      <c r="O411" s="82"/>
      <c r="P411" s="82"/>
      <c r="Q411" s="82"/>
      <c r="R411" s="82"/>
    </row>
    <row r="412" spans="1:18" ht="14.25" customHeight="1">
      <c r="A412" s="82"/>
      <c r="B412" s="82"/>
      <c r="C412" s="82"/>
      <c r="D412" s="82"/>
      <c r="E412" s="82"/>
      <c r="F412" s="82"/>
      <c r="G412" s="82"/>
      <c r="H412" s="82"/>
      <c r="I412" s="91"/>
      <c r="J412" s="82"/>
      <c r="K412" s="82"/>
      <c r="L412" s="82"/>
      <c r="M412" s="82"/>
      <c r="N412" s="82"/>
      <c r="O412" s="82"/>
      <c r="P412" s="82"/>
      <c r="Q412" s="82"/>
      <c r="R412" s="82"/>
    </row>
    <row r="413" spans="1:18" ht="14.25" customHeight="1">
      <c r="A413" s="82"/>
      <c r="B413" s="82"/>
      <c r="C413" s="82"/>
      <c r="D413" s="82"/>
      <c r="E413" s="82"/>
      <c r="F413" s="82"/>
      <c r="G413" s="82"/>
      <c r="H413" s="82"/>
      <c r="I413" s="91"/>
      <c r="J413" s="82"/>
      <c r="K413" s="82"/>
      <c r="L413" s="82"/>
      <c r="M413" s="82"/>
      <c r="N413" s="82"/>
      <c r="O413" s="82"/>
      <c r="P413" s="82"/>
      <c r="Q413" s="82"/>
      <c r="R413" s="82"/>
    </row>
    <row r="414" spans="1:18" ht="14.25" customHeight="1">
      <c r="A414" s="82"/>
      <c r="B414" s="82"/>
      <c r="C414" s="82"/>
      <c r="D414" s="82"/>
      <c r="E414" s="82"/>
      <c r="F414" s="82"/>
      <c r="G414" s="82"/>
      <c r="H414" s="82"/>
      <c r="I414" s="91"/>
      <c r="J414" s="82"/>
      <c r="K414" s="82"/>
      <c r="L414" s="82"/>
      <c r="M414" s="82"/>
      <c r="N414" s="82"/>
      <c r="O414" s="82"/>
      <c r="P414" s="82"/>
      <c r="Q414" s="82"/>
      <c r="R414" s="82"/>
    </row>
    <row r="415" spans="1:18" ht="14.25" customHeight="1">
      <c r="A415" s="82"/>
      <c r="B415" s="82"/>
      <c r="C415" s="82"/>
      <c r="D415" s="82"/>
      <c r="E415" s="82"/>
      <c r="F415" s="82"/>
      <c r="G415" s="82"/>
      <c r="H415" s="82"/>
      <c r="I415" s="91"/>
      <c r="J415" s="82"/>
      <c r="K415" s="82"/>
      <c r="L415" s="82"/>
      <c r="M415" s="82"/>
      <c r="N415" s="82"/>
      <c r="O415" s="82"/>
      <c r="P415" s="82"/>
      <c r="Q415" s="82"/>
      <c r="R415" s="82"/>
    </row>
    <row r="416" spans="1:18" ht="14.25" customHeight="1">
      <c r="A416" s="82"/>
      <c r="B416" s="82"/>
      <c r="C416" s="82"/>
      <c r="D416" s="82"/>
      <c r="E416" s="82"/>
      <c r="F416" s="82"/>
      <c r="G416" s="82"/>
      <c r="H416" s="82"/>
      <c r="I416" s="91"/>
      <c r="J416" s="82"/>
      <c r="K416" s="82"/>
      <c r="L416" s="82"/>
      <c r="M416" s="82"/>
      <c r="N416" s="82"/>
      <c r="O416" s="82"/>
      <c r="P416" s="82"/>
      <c r="Q416" s="82"/>
      <c r="R416" s="82"/>
    </row>
    <row r="417" spans="1:18" ht="14.25" customHeight="1">
      <c r="A417" s="82"/>
      <c r="B417" s="82"/>
      <c r="C417" s="82"/>
      <c r="D417" s="82"/>
      <c r="E417" s="82"/>
      <c r="F417" s="82"/>
      <c r="G417" s="82"/>
      <c r="H417" s="82"/>
      <c r="I417" s="91"/>
      <c r="J417" s="82"/>
      <c r="K417" s="82"/>
      <c r="L417" s="82"/>
      <c r="M417" s="82"/>
      <c r="N417" s="82"/>
      <c r="O417" s="82"/>
      <c r="P417" s="82"/>
      <c r="Q417" s="82"/>
      <c r="R417" s="82"/>
    </row>
    <row r="418" spans="1:18" ht="14.25" customHeight="1">
      <c r="A418" s="82"/>
      <c r="B418" s="82"/>
      <c r="C418" s="82"/>
      <c r="D418" s="82"/>
      <c r="E418" s="82"/>
      <c r="F418" s="82"/>
      <c r="G418" s="82"/>
      <c r="H418" s="82"/>
      <c r="I418" s="91"/>
      <c r="J418" s="82"/>
      <c r="K418" s="82"/>
      <c r="L418" s="82"/>
      <c r="M418" s="82"/>
      <c r="N418" s="82"/>
      <c r="O418" s="82"/>
      <c r="P418" s="82"/>
      <c r="Q418" s="82"/>
      <c r="R418" s="82"/>
    </row>
    <row r="419" spans="1:18" ht="14.25" customHeight="1">
      <c r="A419" s="82"/>
      <c r="B419" s="82"/>
      <c r="C419" s="82"/>
      <c r="D419" s="82"/>
      <c r="E419" s="82"/>
      <c r="F419" s="82"/>
      <c r="G419" s="82"/>
      <c r="H419" s="82"/>
      <c r="I419" s="91"/>
      <c r="J419" s="82"/>
      <c r="K419" s="82"/>
      <c r="L419" s="82"/>
      <c r="M419" s="82"/>
      <c r="N419" s="82"/>
      <c r="O419" s="82"/>
      <c r="P419" s="82"/>
      <c r="Q419" s="82"/>
      <c r="R419" s="82"/>
    </row>
    <row r="420" spans="1:18" ht="14.25" customHeight="1">
      <c r="A420" s="82"/>
      <c r="B420" s="82"/>
      <c r="C420" s="82"/>
      <c r="D420" s="82"/>
      <c r="E420" s="82"/>
      <c r="F420" s="82"/>
      <c r="G420" s="82"/>
      <c r="H420" s="82"/>
      <c r="I420" s="91"/>
      <c r="J420" s="82"/>
      <c r="K420" s="82"/>
      <c r="L420" s="82"/>
      <c r="M420" s="82"/>
      <c r="N420" s="82"/>
      <c r="O420" s="82"/>
      <c r="P420" s="82"/>
      <c r="Q420" s="82"/>
      <c r="R420" s="82"/>
    </row>
    <row r="421" spans="1:18" ht="14.25" customHeight="1">
      <c r="A421" s="82"/>
      <c r="B421" s="82"/>
      <c r="C421" s="82"/>
      <c r="D421" s="82"/>
      <c r="E421" s="82"/>
      <c r="F421" s="82"/>
      <c r="G421" s="82"/>
      <c r="H421" s="82"/>
      <c r="I421" s="91"/>
      <c r="J421" s="82"/>
      <c r="K421" s="82"/>
      <c r="L421" s="82"/>
      <c r="M421" s="82"/>
      <c r="N421" s="82"/>
      <c r="O421" s="82"/>
      <c r="P421" s="82"/>
      <c r="Q421" s="82"/>
      <c r="R421" s="82"/>
    </row>
    <row r="422" spans="1:18" ht="14.25" customHeight="1">
      <c r="A422" s="82"/>
      <c r="B422" s="82"/>
      <c r="C422" s="82"/>
      <c r="D422" s="82"/>
      <c r="E422" s="82"/>
      <c r="F422" s="82"/>
      <c r="G422" s="82"/>
      <c r="H422" s="82"/>
      <c r="I422" s="91"/>
      <c r="J422" s="82"/>
      <c r="K422" s="82"/>
      <c r="L422" s="82"/>
      <c r="M422" s="82"/>
      <c r="N422" s="82"/>
      <c r="O422" s="82"/>
      <c r="P422" s="82"/>
      <c r="Q422" s="82"/>
      <c r="R422" s="82"/>
    </row>
    <row r="423" spans="1:18" ht="14.25" customHeight="1">
      <c r="A423" s="82"/>
      <c r="B423" s="82"/>
      <c r="C423" s="82"/>
      <c r="D423" s="82"/>
      <c r="E423" s="82"/>
      <c r="F423" s="82"/>
      <c r="G423" s="82"/>
      <c r="H423" s="82"/>
      <c r="I423" s="91"/>
      <c r="J423" s="82"/>
      <c r="K423" s="82"/>
      <c r="L423" s="82"/>
      <c r="M423" s="82"/>
      <c r="N423" s="82"/>
      <c r="O423" s="82"/>
      <c r="P423" s="82"/>
      <c r="Q423" s="82"/>
      <c r="R423" s="82"/>
    </row>
    <row r="424" spans="1:18" ht="14.25" customHeight="1">
      <c r="A424" s="82"/>
      <c r="B424" s="82"/>
      <c r="C424" s="82"/>
      <c r="D424" s="82"/>
      <c r="E424" s="82"/>
      <c r="F424" s="82"/>
      <c r="G424" s="82"/>
      <c r="H424" s="82"/>
      <c r="I424" s="91"/>
      <c r="J424" s="82"/>
      <c r="K424" s="82"/>
      <c r="L424" s="82"/>
      <c r="M424" s="82"/>
      <c r="N424" s="82"/>
      <c r="O424" s="82"/>
      <c r="P424" s="82"/>
      <c r="Q424" s="82"/>
      <c r="R424" s="82"/>
    </row>
    <row r="425" spans="1:18" ht="14.25" customHeight="1">
      <c r="A425" s="82"/>
      <c r="B425" s="82"/>
      <c r="C425" s="82"/>
      <c r="D425" s="82"/>
      <c r="E425" s="82"/>
      <c r="F425" s="82"/>
      <c r="G425" s="82"/>
      <c r="H425" s="82"/>
      <c r="I425" s="91"/>
      <c r="J425" s="82"/>
      <c r="K425" s="82"/>
      <c r="L425" s="82"/>
      <c r="M425" s="82"/>
      <c r="N425" s="82"/>
      <c r="O425" s="82"/>
      <c r="P425" s="82"/>
      <c r="Q425" s="82"/>
      <c r="R425" s="82"/>
    </row>
    <row r="426" spans="1:18" ht="14.25" customHeight="1">
      <c r="A426" s="82"/>
      <c r="B426" s="82"/>
      <c r="C426" s="82"/>
      <c r="D426" s="82"/>
      <c r="E426" s="82"/>
      <c r="F426" s="82"/>
      <c r="G426" s="82"/>
      <c r="H426" s="82"/>
      <c r="I426" s="91"/>
      <c r="J426" s="82"/>
      <c r="K426" s="82"/>
      <c r="L426" s="82"/>
      <c r="M426" s="82"/>
      <c r="N426" s="82"/>
      <c r="O426" s="82"/>
      <c r="P426" s="82"/>
      <c r="Q426" s="82"/>
      <c r="R426" s="82"/>
    </row>
    <row r="427" spans="1:18" ht="14.25" customHeight="1">
      <c r="A427" s="82"/>
      <c r="B427" s="82"/>
      <c r="C427" s="82"/>
      <c r="D427" s="82"/>
      <c r="E427" s="82"/>
      <c r="F427" s="82"/>
      <c r="G427" s="82"/>
      <c r="H427" s="82"/>
      <c r="I427" s="91"/>
      <c r="J427" s="82"/>
      <c r="K427" s="82"/>
      <c r="L427" s="82"/>
      <c r="M427" s="82"/>
      <c r="N427" s="82"/>
      <c r="O427" s="82"/>
      <c r="P427" s="82"/>
      <c r="Q427" s="82"/>
      <c r="R427" s="82"/>
    </row>
    <row r="428" spans="1:18" ht="14.25" customHeight="1">
      <c r="A428" s="82"/>
      <c r="B428" s="82"/>
      <c r="C428" s="82"/>
      <c r="D428" s="82"/>
      <c r="E428" s="82"/>
      <c r="F428" s="82"/>
      <c r="G428" s="82"/>
      <c r="H428" s="82"/>
      <c r="I428" s="91"/>
      <c r="J428" s="82"/>
      <c r="K428" s="82"/>
      <c r="L428" s="82"/>
      <c r="M428" s="82"/>
      <c r="N428" s="82"/>
      <c r="O428" s="82"/>
      <c r="P428" s="82"/>
      <c r="Q428" s="82"/>
      <c r="R428" s="82"/>
    </row>
    <row r="429" spans="1:18" ht="14.25" customHeight="1">
      <c r="A429" s="82"/>
      <c r="B429" s="82"/>
      <c r="C429" s="82"/>
      <c r="D429" s="82"/>
      <c r="E429" s="82"/>
      <c r="F429" s="82"/>
      <c r="G429" s="82"/>
      <c r="H429" s="82"/>
      <c r="I429" s="91"/>
      <c r="J429" s="82"/>
      <c r="K429" s="82"/>
      <c r="L429" s="82"/>
      <c r="M429" s="82"/>
      <c r="N429" s="82"/>
      <c r="O429" s="82"/>
      <c r="P429" s="82"/>
      <c r="Q429" s="82"/>
      <c r="R429" s="82"/>
    </row>
    <row r="430" spans="1:18" ht="14.25" customHeight="1">
      <c r="A430" s="82"/>
      <c r="B430" s="82"/>
      <c r="C430" s="82"/>
      <c r="D430" s="82"/>
      <c r="E430" s="82"/>
      <c r="F430" s="82"/>
      <c r="G430" s="82"/>
      <c r="H430" s="82"/>
      <c r="I430" s="91"/>
      <c r="J430" s="82"/>
      <c r="K430" s="82"/>
      <c r="L430" s="82"/>
      <c r="M430" s="82"/>
      <c r="N430" s="82"/>
      <c r="O430" s="82"/>
      <c r="P430" s="82"/>
      <c r="Q430" s="82"/>
      <c r="R430" s="82"/>
    </row>
    <row r="431" spans="1:18" ht="14.25" customHeight="1">
      <c r="A431" s="82"/>
      <c r="B431" s="82"/>
      <c r="C431" s="82"/>
      <c r="D431" s="82"/>
      <c r="E431" s="82"/>
      <c r="F431" s="82"/>
      <c r="G431" s="82"/>
      <c r="H431" s="82"/>
      <c r="I431" s="91"/>
      <c r="J431" s="82"/>
      <c r="K431" s="82"/>
      <c r="L431" s="82"/>
      <c r="M431" s="82"/>
      <c r="N431" s="82"/>
      <c r="O431" s="82"/>
      <c r="P431" s="82"/>
      <c r="Q431" s="82"/>
      <c r="R431" s="82"/>
    </row>
    <row r="432" spans="1:18" ht="14.25" customHeight="1">
      <c r="A432" s="82"/>
      <c r="B432" s="82"/>
      <c r="C432" s="82"/>
      <c r="D432" s="82"/>
      <c r="E432" s="82"/>
      <c r="F432" s="82"/>
      <c r="G432" s="82"/>
      <c r="H432" s="82"/>
      <c r="I432" s="91"/>
      <c r="J432" s="82"/>
      <c r="K432" s="82"/>
      <c r="L432" s="82"/>
      <c r="M432" s="82"/>
      <c r="N432" s="82"/>
      <c r="O432" s="82"/>
      <c r="P432" s="82"/>
      <c r="Q432" s="82"/>
      <c r="R432" s="82"/>
    </row>
    <row r="433" spans="1:18" ht="14.25" customHeight="1">
      <c r="A433" s="82"/>
      <c r="B433" s="82"/>
      <c r="C433" s="82"/>
      <c r="D433" s="82"/>
      <c r="E433" s="82"/>
      <c r="F433" s="82"/>
      <c r="G433" s="82"/>
      <c r="H433" s="82"/>
      <c r="I433" s="91"/>
      <c r="J433" s="82"/>
      <c r="K433" s="82"/>
      <c r="L433" s="82"/>
      <c r="M433" s="82"/>
      <c r="N433" s="82"/>
      <c r="O433" s="82"/>
      <c r="P433" s="82"/>
      <c r="Q433" s="82"/>
      <c r="R433" s="82"/>
    </row>
    <row r="434" spans="1:18" ht="14.25" customHeight="1">
      <c r="A434" s="82"/>
      <c r="B434" s="82"/>
      <c r="C434" s="82"/>
      <c r="D434" s="82"/>
      <c r="E434" s="82"/>
      <c r="F434" s="82"/>
      <c r="G434" s="82"/>
      <c r="H434" s="82"/>
      <c r="I434" s="91"/>
      <c r="J434" s="82"/>
      <c r="K434" s="82"/>
      <c r="L434" s="82"/>
      <c r="M434" s="82"/>
      <c r="N434" s="82"/>
      <c r="O434" s="82"/>
      <c r="P434" s="82"/>
      <c r="Q434" s="82"/>
      <c r="R434" s="82"/>
    </row>
    <row r="435" spans="1:18" ht="14.25" customHeight="1">
      <c r="A435" s="82"/>
      <c r="B435" s="82"/>
      <c r="C435" s="82"/>
      <c r="D435" s="82"/>
      <c r="E435" s="82"/>
      <c r="F435" s="82"/>
      <c r="G435" s="82"/>
      <c r="H435" s="82"/>
      <c r="I435" s="91"/>
      <c r="J435" s="82"/>
      <c r="K435" s="82"/>
      <c r="L435" s="82"/>
      <c r="M435" s="82"/>
      <c r="N435" s="82"/>
      <c r="O435" s="82"/>
      <c r="P435" s="82"/>
      <c r="Q435" s="82"/>
      <c r="R435" s="82"/>
    </row>
    <row r="436" spans="1:18" ht="14.25" customHeight="1">
      <c r="A436" s="82"/>
      <c r="B436" s="82"/>
      <c r="C436" s="82"/>
      <c r="D436" s="82"/>
      <c r="E436" s="82"/>
      <c r="F436" s="82"/>
      <c r="G436" s="82"/>
      <c r="H436" s="82"/>
      <c r="I436" s="91"/>
      <c r="J436" s="82"/>
      <c r="K436" s="82"/>
      <c r="L436" s="82"/>
      <c r="M436" s="82"/>
      <c r="N436" s="82"/>
      <c r="O436" s="82"/>
      <c r="P436" s="82"/>
      <c r="Q436" s="82"/>
      <c r="R436" s="82"/>
    </row>
    <row r="437" spans="1:18" ht="14.25" customHeight="1">
      <c r="A437" s="82"/>
      <c r="B437" s="82"/>
      <c r="C437" s="82"/>
      <c r="D437" s="82"/>
      <c r="E437" s="82"/>
      <c r="F437" s="82"/>
      <c r="G437" s="82"/>
      <c r="H437" s="82"/>
      <c r="I437" s="91"/>
      <c r="J437" s="82"/>
      <c r="K437" s="82"/>
      <c r="L437" s="82"/>
      <c r="M437" s="82"/>
      <c r="N437" s="82"/>
      <c r="O437" s="82"/>
      <c r="P437" s="82"/>
      <c r="Q437" s="82"/>
      <c r="R437" s="82"/>
    </row>
    <row r="438" spans="1:18" ht="14.25" customHeight="1">
      <c r="A438" s="82"/>
      <c r="B438" s="82"/>
      <c r="C438" s="82"/>
      <c r="D438" s="82"/>
      <c r="E438" s="82"/>
      <c r="F438" s="82"/>
      <c r="G438" s="82"/>
      <c r="H438" s="82"/>
      <c r="I438" s="91"/>
      <c r="J438" s="82"/>
      <c r="K438" s="82"/>
      <c r="L438" s="82"/>
      <c r="M438" s="82"/>
      <c r="N438" s="82"/>
      <c r="O438" s="82"/>
      <c r="P438" s="82"/>
      <c r="Q438" s="82"/>
      <c r="R438" s="82"/>
    </row>
    <row r="439" spans="1:18" ht="14.25" customHeight="1">
      <c r="A439" s="82"/>
      <c r="B439" s="82"/>
      <c r="C439" s="82"/>
      <c r="D439" s="82"/>
      <c r="E439" s="82"/>
      <c r="F439" s="82"/>
      <c r="G439" s="82"/>
      <c r="H439" s="82"/>
      <c r="I439" s="91"/>
      <c r="J439" s="82"/>
      <c r="K439" s="82"/>
      <c r="L439" s="82"/>
      <c r="M439" s="82"/>
      <c r="N439" s="82"/>
      <c r="O439" s="82"/>
      <c r="P439" s="82"/>
      <c r="Q439" s="82"/>
      <c r="R439" s="82"/>
    </row>
    <row r="440" spans="1:18" ht="14.25" customHeight="1">
      <c r="A440" s="82"/>
      <c r="B440" s="82"/>
      <c r="C440" s="82"/>
      <c r="D440" s="82"/>
      <c r="E440" s="82"/>
      <c r="F440" s="82"/>
      <c r="G440" s="82"/>
      <c r="H440" s="82"/>
      <c r="I440" s="91"/>
      <c r="J440" s="82"/>
      <c r="K440" s="82"/>
      <c r="L440" s="82"/>
      <c r="M440" s="82"/>
      <c r="N440" s="82"/>
      <c r="O440" s="82"/>
      <c r="P440" s="82"/>
      <c r="Q440" s="82"/>
      <c r="R440" s="82"/>
    </row>
    <row r="441" spans="1:18" ht="14.25" customHeight="1">
      <c r="A441" s="82"/>
      <c r="B441" s="82"/>
      <c r="C441" s="82"/>
      <c r="D441" s="82"/>
      <c r="E441" s="82"/>
      <c r="F441" s="82"/>
      <c r="G441" s="82"/>
      <c r="H441" s="82"/>
      <c r="I441" s="91"/>
      <c r="J441" s="82"/>
      <c r="K441" s="82"/>
      <c r="L441" s="82"/>
      <c r="M441" s="82"/>
      <c r="N441" s="82"/>
      <c r="O441" s="82"/>
      <c r="P441" s="82"/>
      <c r="Q441" s="82"/>
      <c r="R441" s="82"/>
    </row>
    <row r="442" spans="1:18" ht="14.25" customHeight="1">
      <c r="A442" s="82"/>
      <c r="B442" s="82"/>
      <c r="C442" s="82"/>
      <c r="D442" s="82"/>
      <c r="E442" s="82"/>
      <c r="F442" s="82"/>
      <c r="G442" s="82"/>
      <c r="H442" s="82"/>
      <c r="I442" s="91"/>
      <c r="J442" s="82"/>
      <c r="K442" s="82"/>
      <c r="L442" s="82"/>
      <c r="M442" s="82"/>
      <c r="N442" s="82"/>
      <c r="O442" s="82"/>
      <c r="P442" s="82"/>
      <c r="Q442" s="82"/>
      <c r="R442" s="82"/>
    </row>
    <row r="443" spans="1:18" ht="14.25" customHeight="1">
      <c r="A443" s="82"/>
      <c r="B443" s="82"/>
      <c r="C443" s="82"/>
      <c r="D443" s="82"/>
      <c r="E443" s="82"/>
      <c r="F443" s="82"/>
      <c r="G443" s="82"/>
      <c r="H443" s="82"/>
      <c r="I443" s="91"/>
      <c r="J443" s="82"/>
      <c r="K443" s="82"/>
      <c r="L443" s="82"/>
      <c r="M443" s="82"/>
      <c r="N443" s="82"/>
      <c r="O443" s="82"/>
      <c r="P443" s="82"/>
      <c r="Q443" s="82"/>
      <c r="R443" s="82"/>
    </row>
    <row r="444" spans="1:18" ht="14.25" customHeight="1">
      <c r="A444" s="82"/>
      <c r="B444" s="82"/>
      <c r="C444" s="82"/>
      <c r="D444" s="82"/>
      <c r="E444" s="82"/>
      <c r="F444" s="82"/>
      <c r="G444" s="82"/>
      <c r="H444" s="82"/>
      <c r="I444" s="91"/>
      <c r="J444" s="82"/>
      <c r="K444" s="82"/>
      <c r="L444" s="82"/>
      <c r="M444" s="82"/>
      <c r="N444" s="82"/>
      <c r="O444" s="82"/>
      <c r="P444" s="82"/>
      <c r="Q444" s="82"/>
      <c r="R444" s="82"/>
    </row>
    <row r="445" spans="1:18" ht="14.25" customHeight="1">
      <c r="A445" s="82"/>
      <c r="B445" s="82"/>
      <c r="C445" s="82"/>
      <c r="D445" s="82"/>
      <c r="E445" s="82"/>
      <c r="F445" s="82"/>
      <c r="G445" s="82"/>
      <c r="H445" s="82"/>
      <c r="I445" s="91"/>
      <c r="J445" s="82"/>
      <c r="K445" s="82"/>
      <c r="L445" s="82"/>
      <c r="M445" s="82"/>
      <c r="N445" s="82"/>
      <c r="O445" s="82"/>
      <c r="P445" s="82"/>
      <c r="Q445" s="82"/>
      <c r="R445" s="82"/>
    </row>
    <row r="446" spans="1:18" ht="14.25" customHeight="1">
      <c r="A446" s="82"/>
      <c r="B446" s="82"/>
      <c r="C446" s="82"/>
      <c r="D446" s="82"/>
      <c r="E446" s="82"/>
      <c r="F446" s="82"/>
      <c r="G446" s="82"/>
      <c r="H446" s="82"/>
      <c r="I446" s="91"/>
      <c r="J446" s="82"/>
      <c r="K446" s="82"/>
      <c r="L446" s="82"/>
      <c r="M446" s="82"/>
      <c r="N446" s="82"/>
      <c r="O446" s="82"/>
      <c r="P446" s="82"/>
      <c r="Q446" s="82"/>
      <c r="R446" s="82"/>
    </row>
    <row r="447" spans="1:18" ht="14.25" customHeight="1">
      <c r="A447" s="82"/>
      <c r="B447" s="82"/>
      <c r="C447" s="82"/>
      <c r="D447" s="82"/>
      <c r="E447" s="82"/>
      <c r="F447" s="82"/>
      <c r="G447" s="82"/>
      <c r="H447" s="82"/>
      <c r="I447" s="91"/>
      <c r="J447" s="82"/>
      <c r="K447" s="82"/>
      <c r="L447" s="82"/>
      <c r="M447" s="82"/>
      <c r="N447" s="82"/>
      <c r="O447" s="82"/>
      <c r="P447" s="82"/>
      <c r="Q447" s="82"/>
      <c r="R447" s="82"/>
    </row>
    <row r="448" spans="1:18" ht="14.25" customHeight="1">
      <c r="A448" s="82"/>
      <c r="B448" s="82"/>
      <c r="C448" s="82"/>
      <c r="D448" s="82"/>
      <c r="E448" s="82"/>
      <c r="F448" s="82"/>
      <c r="G448" s="82"/>
      <c r="H448" s="82"/>
      <c r="I448" s="91"/>
      <c r="J448" s="82"/>
      <c r="K448" s="82"/>
      <c r="L448" s="82"/>
      <c r="M448" s="82"/>
      <c r="N448" s="82"/>
      <c r="O448" s="82"/>
      <c r="P448" s="82"/>
      <c r="Q448" s="82"/>
      <c r="R448" s="82"/>
    </row>
    <row r="449" spans="1:18" ht="14.25" customHeight="1">
      <c r="A449" s="82"/>
      <c r="B449" s="82"/>
      <c r="C449" s="82"/>
      <c r="D449" s="82"/>
      <c r="E449" s="82"/>
      <c r="F449" s="82"/>
      <c r="G449" s="82"/>
      <c r="H449" s="82"/>
      <c r="I449" s="91"/>
      <c r="J449" s="82"/>
      <c r="K449" s="82"/>
      <c r="L449" s="82"/>
      <c r="M449" s="82"/>
      <c r="N449" s="82"/>
      <c r="O449" s="82"/>
      <c r="P449" s="82"/>
      <c r="Q449" s="82"/>
      <c r="R449" s="82"/>
    </row>
    <row r="450" spans="1:18" ht="14.25" customHeight="1">
      <c r="A450" s="82"/>
      <c r="B450" s="82"/>
      <c r="C450" s="82"/>
      <c r="D450" s="82"/>
      <c r="E450" s="82"/>
      <c r="F450" s="82"/>
      <c r="G450" s="82"/>
      <c r="H450" s="82"/>
      <c r="I450" s="91"/>
      <c r="J450" s="82"/>
      <c r="K450" s="82"/>
      <c r="L450" s="82"/>
      <c r="M450" s="82"/>
      <c r="N450" s="82"/>
      <c r="O450" s="82"/>
      <c r="P450" s="82"/>
      <c r="Q450" s="82"/>
      <c r="R450" s="82"/>
    </row>
    <row r="451" spans="1:18" ht="14.25" customHeight="1">
      <c r="A451" s="82"/>
      <c r="B451" s="82"/>
      <c r="C451" s="82"/>
      <c r="D451" s="82"/>
      <c r="E451" s="82"/>
      <c r="F451" s="82"/>
      <c r="G451" s="82"/>
      <c r="H451" s="82"/>
      <c r="I451" s="91"/>
      <c r="J451" s="82"/>
      <c r="K451" s="82"/>
      <c r="L451" s="82"/>
      <c r="M451" s="82"/>
      <c r="N451" s="82"/>
      <c r="O451" s="82"/>
      <c r="P451" s="82"/>
      <c r="Q451" s="82"/>
      <c r="R451" s="82"/>
    </row>
    <row r="452" spans="1:18" ht="14.25" customHeight="1">
      <c r="A452" s="82"/>
      <c r="B452" s="82"/>
      <c r="C452" s="82"/>
      <c r="D452" s="82"/>
      <c r="E452" s="82"/>
      <c r="F452" s="82"/>
      <c r="G452" s="82"/>
      <c r="H452" s="82"/>
      <c r="I452" s="91"/>
      <c r="J452" s="82"/>
      <c r="K452" s="82"/>
      <c r="L452" s="82"/>
      <c r="M452" s="82"/>
      <c r="N452" s="82"/>
      <c r="O452" s="82"/>
      <c r="P452" s="82"/>
      <c r="Q452" s="82"/>
      <c r="R452" s="82"/>
    </row>
    <row r="453" spans="1:18" ht="14.25" customHeight="1">
      <c r="A453" s="82"/>
      <c r="B453" s="82"/>
      <c r="C453" s="82"/>
      <c r="D453" s="82"/>
      <c r="E453" s="82"/>
      <c r="F453" s="82"/>
      <c r="G453" s="82"/>
      <c r="H453" s="82"/>
      <c r="I453" s="91"/>
      <c r="J453" s="82"/>
      <c r="K453" s="82"/>
      <c r="L453" s="82"/>
      <c r="M453" s="82"/>
      <c r="N453" s="82"/>
      <c r="O453" s="82"/>
      <c r="P453" s="82"/>
      <c r="Q453" s="82"/>
      <c r="R453" s="82"/>
    </row>
    <row r="454" spans="1:18" ht="14.25" customHeight="1">
      <c r="A454" s="82"/>
      <c r="B454" s="82"/>
      <c r="C454" s="82"/>
      <c r="D454" s="82"/>
      <c r="E454" s="82"/>
      <c r="F454" s="82"/>
      <c r="G454" s="82"/>
      <c r="H454" s="82"/>
      <c r="I454" s="91"/>
      <c r="J454" s="82"/>
      <c r="K454" s="82"/>
      <c r="L454" s="82"/>
      <c r="M454" s="82"/>
      <c r="N454" s="82"/>
      <c r="O454" s="82"/>
      <c r="P454" s="82"/>
      <c r="Q454" s="82"/>
      <c r="R454" s="82"/>
    </row>
    <row r="455" spans="1:18" ht="14.25" customHeight="1">
      <c r="A455" s="82"/>
      <c r="B455" s="82"/>
      <c r="C455" s="82"/>
      <c r="D455" s="82"/>
      <c r="E455" s="82"/>
      <c r="F455" s="82"/>
      <c r="G455" s="82"/>
      <c r="H455" s="82"/>
      <c r="I455" s="91"/>
      <c r="J455" s="82"/>
      <c r="K455" s="82"/>
      <c r="L455" s="82"/>
      <c r="M455" s="82"/>
      <c r="N455" s="82"/>
      <c r="O455" s="82"/>
      <c r="P455" s="82"/>
      <c r="Q455" s="82"/>
      <c r="R455" s="82"/>
    </row>
    <row r="456" spans="1:18" ht="14.25" customHeight="1">
      <c r="A456" s="82"/>
      <c r="B456" s="82"/>
      <c r="C456" s="82"/>
      <c r="D456" s="82"/>
      <c r="E456" s="82"/>
      <c r="F456" s="82"/>
      <c r="G456" s="82"/>
      <c r="H456" s="82"/>
      <c r="I456" s="91"/>
      <c r="J456" s="82"/>
      <c r="K456" s="82"/>
      <c r="L456" s="82"/>
      <c r="M456" s="82"/>
      <c r="N456" s="82"/>
      <c r="O456" s="82"/>
      <c r="P456" s="82"/>
      <c r="Q456" s="82"/>
      <c r="R456" s="82"/>
    </row>
    <row r="457" spans="1:18" ht="14.25" customHeight="1">
      <c r="A457" s="82"/>
      <c r="B457" s="82"/>
      <c r="C457" s="82"/>
      <c r="D457" s="82"/>
      <c r="E457" s="82"/>
      <c r="F457" s="82"/>
      <c r="G457" s="82"/>
      <c r="H457" s="82"/>
      <c r="I457" s="91"/>
      <c r="J457" s="82"/>
      <c r="K457" s="82"/>
      <c r="L457" s="82"/>
      <c r="M457" s="82"/>
      <c r="N457" s="82"/>
      <c r="O457" s="82"/>
      <c r="P457" s="82"/>
      <c r="Q457" s="82"/>
      <c r="R457" s="82"/>
    </row>
    <row r="458" spans="1:18" ht="14.25" customHeight="1">
      <c r="A458" s="82"/>
      <c r="B458" s="82"/>
      <c r="C458" s="82"/>
      <c r="D458" s="82"/>
      <c r="E458" s="82"/>
      <c r="F458" s="82"/>
      <c r="G458" s="82"/>
      <c r="H458" s="82"/>
      <c r="I458" s="91"/>
      <c r="J458" s="82"/>
      <c r="K458" s="82"/>
      <c r="L458" s="82"/>
      <c r="M458" s="82"/>
      <c r="N458" s="82"/>
      <c r="O458" s="82"/>
      <c r="P458" s="82"/>
      <c r="Q458" s="82"/>
      <c r="R458" s="82"/>
    </row>
    <row r="459" spans="1:18" ht="14.25" customHeight="1">
      <c r="A459" s="82"/>
      <c r="B459" s="82"/>
      <c r="C459" s="82"/>
      <c r="D459" s="82"/>
      <c r="E459" s="82"/>
      <c r="F459" s="82"/>
      <c r="G459" s="82"/>
      <c r="H459" s="82"/>
      <c r="I459" s="91"/>
      <c r="J459" s="82"/>
      <c r="K459" s="82"/>
      <c r="L459" s="82"/>
      <c r="M459" s="82"/>
      <c r="N459" s="82"/>
      <c r="O459" s="82"/>
      <c r="P459" s="82"/>
      <c r="Q459" s="82"/>
      <c r="R459" s="82"/>
    </row>
    <row r="460" spans="1:18" ht="14.25" customHeight="1">
      <c r="A460" s="82"/>
      <c r="B460" s="82"/>
      <c r="C460" s="82"/>
      <c r="D460" s="82"/>
      <c r="E460" s="82"/>
      <c r="F460" s="82"/>
      <c r="G460" s="82"/>
      <c r="H460" s="82"/>
      <c r="I460" s="91"/>
      <c r="J460" s="82"/>
      <c r="K460" s="82"/>
      <c r="L460" s="82"/>
      <c r="M460" s="82"/>
      <c r="N460" s="82"/>
      <c r="O460" s="82"/>
      <c r="P460" s="82"/>
      <c r="Q460" s="82"/>
      <c r="R460" s="82"/>
    </row>
    <row r="461" spans="1:18" ht="14.25" customHeight="1">
      <c r="A461" s="82"/>
      <c r="B461" s="82"/>
      <c r="C461" s="82"/>
      <c r="D461" s="82"/>
      <c r="E461" s="82"/>
      <c r="F461" s="82"/>
      <c r="G461" s="82"/>
      <c r="H461" s="82"/>
      <c r="I461" s="91"/>
      <c r="J461" s="82"/>
      <c r="K461" s="82"/>
      <c r="L461" s="82"/>
      <c r="M461" s="82"/>
      <c r="N461" s="82"/>
      <c r="O461" s="82"/>
      <c r="P461" s="82"/>
      <c r="Q461" s="82"/>
      <c r="R461" s="82"/>
    </row>
    <row r="462" spans="1:18" ht="14.25" customHeight="1">
      <c r="A462" s="82"/>
      <c r="B462" s="82"/>
      <c r="C462" s="82"/>
      <c r="D462" s="82"/>
      <c r="E462" s="82"/>
      <c r="F462" s="82"/>
      <c r="G462" s="82"/>
      <c r="H462" s="82"/>
      <c r="I462" s="91"/>
      <c r="J462" s="82"/>
      <c r="K462" s="82"/>
      <c r="L462" s="82"/>
      <c r="M462" s="82"/>
      <c r="N462" s="82"/>
      <c r="O462" s="82"/>
      <c r="P462" s="82"/>
      <c r="Q462" s="82"/>
      <c r="R462" s="82"/>
    </row>
    <row r="463" spans="1:18" ht="14.25" customHeight="1">
      <c r="A463" s="82"/>
      <c r="B463" s="82"/>
      <c r="C463" s="82"/>
      <c r="D463" s="82"/>
      <c r="E463" s="82"/>
      <c r="F463" s="82"/>
      <c r="G463" s="82"/>
      <c r="H463" s="82"/>
      <c r="I463" s="91"/>
      <c r="J463" s="82"/>
      <c r="K463" s="82"/>
      <c r="L463" s="82"/>
      <c r="M463" s="82"/>
      <c r="N463" s="82"/>
      <c r="O463" s="82"/>
      <c r="P463" s="82"/>
      <c r="Q463" s="82"/>
      <c r="R463" s="82"/>
    </row>
    <row r="464" spans="1:18" ht="14.25" customHeight="1">
      <c r="A464" s="82"/>
      <c r="B464" s="82"/>
      <c r="C464" s="82"/>
      <c r="D464" s="82"/>
      <c r="E464" s="82"/>
      <c r="F464" s="82"/>
      <c r="G464" s="82"/>
      <c r="H464" s="82"/>
      <c r="I464" s="91"/>
      <c r="J464" s="82"/>
      <c r="K464" s="82"/>
      <c r="L464" s="82"/>
      <c r="M464" s="82"/>
      <c r="N464" s="82"/>
      <c r="O464" s="82"/>
      <c r="P464" s="82"/>
      <c r="Q464" s="82"/>
      <c r="R464" s="82"/>
    </row>
    <row r="465" spans="1:18" ht="14.25" customHeight="1">
      <c r="A465" s="82"/>
      <c r="B465" s="82"/>
      <c r="C465" s="82"/>
      <c r="D465" s="82"/>
      <c r="E465" s="82"/>
      <c r="F465" s="82"/>
      <c r="G465" s="82"/>
      <c r="H465" s="82"/>
      <c r="I465" s="91"/>
      <c r="J465" s="82"/>
      <c r="K465" s="82"/>
      <c r="L465" s="82"/>
      <c r="M465" s="82"/>
      <c r="N465" s="82"/>
      <c r="O465" s="82"/>
      <c r="P465" s="82"/>
      <c r="Q465" s="82"/>
      <c r="R465" s="82"/>
    </row>
    <row r="466" spans="1:18" ht="14.25" customHeight="1">
      <c r="A466" s="82"/>
      <c r="B466" s="82"/>
      <c r="C466" s="82"/>
      <c r="D466" s="82"/>
      <c r="E466" s="82"/>
      <c r="F466" s="82"/>
      <c r="G466" s="82"/>
      <c r="H466" s="82"/>
      <c r="I466" s="91"/>
      <c r="J466" s="82"/>
      <c r="K466" s="82"/>
      <c r="L466" s="82"/>
      <c r="M466" s="82"/>
      <c r="N466" s="82"/>
      <c r="O466" s="82"/>
      <c r="P466" s="82"/>
      <c r="Q466" s="82"/>
      <c r="R466" s="82"/>
    </row>
    <row r="467" spans="1:18" ht="14.25" customHeight="1">
      <c r="A467" s="82"/>
      <c r="B467" s="82"/>
      <c r="C467" s="82"/>
      <c r="D467" s="82"/>
      <c r="E467" s="82"/>
      <c r="F467" s="82"/>
      <c r="G467" s="82"/>
      <c r="H467" s="82"/>
      <c r="I467" s="91"/>
      <c r="J467" s="82"/>
      <c r="K467" s="82"/>
      <c r="L467" s="82"/>
      <c r="M467" s="82"/>
      <c r="N467" s="82"/>
      <c r="O467" s="82"/>
      <c r="P467" s="82"/>
      <c r="Q467" s="82"/>
      <c r="R467" s="82"/>
    </row>
    <row r="468" spans="1:18" ht="14.25" customHeight="1">
      <c r="A468" s="82"/>
      <c r="B468" s="82"/>
      <c r="C468" s="82"/>
      <c r="D468" s="82"/>
      <c r="E468" s="82"/>
      <c r="F468" s="82"/>
      <c r="G468" s="82"/>
      <c r="H468" s="82"/>
      <c r="I468" s="91"/>
      <c r="J468" s="82"/>
      <c r="K468" s="82"/>
      <c r="L468" s="82"/>
      <c r="M468" s="82"/>
      <c r="N468" s="82"/>
      <c r="O468" s="82"/>
      <c r="P468" s="82"/>
      <c r="Q468" s="82"/>
      <c r="R468" s="82"/>
    </row>
    <row r="469" spans="1:18" ht="14.25" customHeight="1">
      <c r="A469" s="82"/>
      <c r="B469" s="82"/>
      <c r="C469" s="82"/>
      <c r="D469" s="82"/>
      <c r="E469" s="82"/>
      <c r="F469" s="82"/>
      <c r="G469" s="82"/>
      <c r="H469" s="82"/>
      <c r="I469" s="91"/>
      <c r="J469" s="82"/>
      <c r="K469" s="82"/>
      <c r="L469" s="82"/>
      <c r="M469" s="82"/>
      <c r="N469" s="82"/>
      <c r="O469" s="82"/>
      <c r="P469" s="82"/>
      <c r="Q469" s="82"/>
      <c r="R469" s="82"/>
    </row>
    <row r="470" spans="1:18" ht="14.25" customHeight="1">
      <c r="A470" s="82"/>
      <c r="B470" s="82"/>
      <c r="C470" s="82"/>
      <c r="D470" s="82"/>
      <c r="E470" s="82"/>
      <c r="F470" s="82"/>
      <c r="G470" s="82"/>
      <c r="H470" s="82"/>
      <c r="I470" s="91"/>
      <c r="J470" s="82"/>
      <c r="K470" s="82"/>
      <c r="L470" s="82"/>
      <c r="M470" s="82"/>
      <c r="N470" s="82"/>
      <c r="O470" s="82"/>
      <c r="P470" s="82"/>
      <c r="Q470" s="82"/>
      <c r="R470" s="82"/>
    </row>
    <row r="471" spans="1:18" ht="14.25" customHeight="1">
      <c r="A471" s="82"/>
      <c r="B471" s="82"/>
      <c r="C471" s="82"/>
      <c r="D471" s="82"/>
      <c r="E471" s="82"/>
      <c r="F471" s="82"/>
      <c r="G471" s="82"/>
      <c r="H471" s="82"/>
      <c r="I471" s="91"/>
      <c r="J471" s="82"/>
      <c r="K471" s="82"/>
      <c r="L471" s="82"/>
      <c r="M471" s="82"/>
      <c r="N471" s="82"/>
      <c r="O471" s="82"/>
      <c r="P471" s="82"/>
      <c r="Q471" s="82"/>
      <c r="R471" s="82"/>
    </row>
    <row r="472" spans="1:18" ht="14.25" customHeight="1">
      <c r="A472" s="82"/>
      <c r="B472" s="82"/>
      <c r="C472" s="82"/>
      <c r="D472" s="82"/>
      <c r="E472" s="82"/>
      <c r="F472" s="82"/>
      <c r="G472" s="82"/>
      <c r="H472" s="82"/>
      <c r="I472" s="91"/>
      <c r="J472" s="82"/>
      <c r="K472" s="82"/>
      <c r="L472" s="82"/>
      <c r="M472" s="82"/>
      <c r="N472" s="82"/>
      <c r="O472" s="82"/>
      <c r="P472" s="82"/>
      <c r="Q472" s="82"/>
      <c r="R472" s="82"/>
    </row>
    <row r="473" spans="1:18" ht="14.25" customHeight="1">
      <c r="A473" s="82"/>
      <c r="B473" s="82"/>
      <c r="C473" s="82"/>
      <c r="D473" s="82"/>
      <c r="E473" s="82"/>
      <c r="F473" s="82"/>
      <c r="G473" s="82"/>
      <c r="H473" s="82"/>
      <c r="I473" s="91"/>
      <c r="J473" s="82"/>
      <c r="K473" s="82"/>
      <c r="L473" s="82"/>
      <c r="M473" s="82"/>
      <c r="N473" s="82"/>
      <c r="O473" s="82"/>
      <c r="P473" s="82"/>
      <c r="Q473" s="82"/>
      <c r="R473" s="82"/>
    </row>
    <row r="474" spans="1:18" ht="14.25" customHeight="1">
      <c r="A474" s="82"/>
      <c r="B474" s="82"/>
      <c r="C474" s="82"/>
      <c r="D474" s="82"/>
      <c r="E474" s="82"/>
      <c r="F474" s="82"/>
      <c r="G474" s="82"/>
      <c r="H474" s="82"/>
      <c r="I474" s="91"/>
      <c r="J474" s="82"/>
      <c r="K474" s="82"/>
      <c r="L474" s="82"/>
      <c r="M474" s="82"/>
      <c r="N474" s="82"/>
      <c r="O474" s="82"/>
      <c r="P474" s="82"/>
      <c r="Q474" s="82"/>
      <c r="R474" s="82"/>
    </row>
    <row r="475" spans="1:18" ht="14.25" customHeight="1">
      <c r="A475" s="82"/>
      <c r="B475" s="82"/>
      <c r="C475" s="82"/>
      <c r="D475" s="82"/>
      <c r="E475" s="82"/>
      <c r="F475" s="82"/>
      <c r="G475" s="82"/>
      <c r="H475" s="82"/>
      <c r="I475" s="91"/>
      <c r="J475" s="82"/>
      <c r="K475" s="82"/>
      <c r="L475" s="82"/>
      <c r="M475" s="82"/>
      <c r="N475" s="82"/>
      <c r="O475" s="82"/>
      <c r="P475" s="82"/>
      <c r="Q475" s="82"/>
      <c r="R475" s="82"/>
    </row>
    <row r="476" spans="1:18" ht="14.25" customHeight="1">
      <c r="A476" s="82"/>
      <c r="B476" s="82"/>
      <c r="C476" s="82"/>
      <c r="D476" s="82"/>
      <c r="E476" s="82"/>
      <c r="F476" s="82"/>
      <c r="G476" s="82"/>
      <c r="H476" s="82"/>
      <c r="I476" s="91"/>
      <c r="J476" s="82"/>
      <c r="K476" s="82"/>
      <c r="L476" s="82"/>
      <c r="M476" s="82"/>
      <c r="N476" s="82"/>
      <c r="O476" s="82"/>
      <c r="P476" s="82"/>
      <c r="Q476" s="82"/>
      <c r="R476" s="82"/>
    </row>
    <row r="477" spans="1:18" ht="14.25" customHeight="1">
      <c r="A477" s="82"/>
      <c r="B477" s="82"/>
      <c r="C477" s="82"/>
      <c r="D477" s="82"/>
      <c r="E477" s="82"/>
      <c r="F477" s="82"/>
      <c r="G477" s="82"/>
      <c r="H477" s="82"/>
      <c r="I477" s="91"/>
      <c r="J477" s="82"/>
      <c r="K477" s="82"/>
      <c r="L477" s="82"/>
      <c r="M477" s="82"/>
      <c r="N477" s="82"/>
      <c r="O477" s="82"/>
      <c r="P477" s="82"/>
      <c r="Q477" s="82"/>
      <c r="R477" s="82"/>
    </row>
    <row r="478" spans="1:18" ht="14.25" customHeight="1">
      <c r="A478" s="82"/>
      <c r="B478" s="82"/>
      <c r="C478" s="82"/>
      <c r="D478" s="82"/>
      <c r="E478" s="82"/>
      <c r="F478" s="82"/>
      <c r="G478" s="82"/>
      <c r="H478" s="82"/>
      <c r="I478" s="91"/>
      <c r="J478" s="82"/>
      <c r="K478" s="82"/>
      <c r="L478" s="82"/>
      <c r="M478" s="82"/>
      <c r="N478" s="82"/>
      <c r="O478" s="82"/>
      <c r="P478" s="82"/>
      <c r="Q478" s="82"/>
      <c r="R478" s="82"/>
    </row>
    <row r="479" spans="1:18" ht="14.25" customHeight="1">
      <c r="A479" s="82"/>
      <c r="B479" s="82"/>
      <c r="C479" s="82"/>
      <c r="D479" s="82"/>
      <c r="E479" s="82"/>
      <c r="F479" s="82"/>
      <c r="G479" s="82"/>
      <c r="H479" s="82"/>
      <c r="I479" s="91"/>
      <c r="J479" s="82"/>
      <c r="K479" s="82"/>
      <c r="L479" s="82"/>
      <c r="M479" s="82"/>
      <c r="N479" s="82"/>
      <c r="O479" s="82"/>
      <c r="P479" s="82"/>
      <c r="Q479" s="82"/>
      <c r="R479" s="82"/>
    </row>
    <row r="480" spans="1:18" ht="14.25" customHeight="1">
      <c r="A480" s="82"/>
      <c r="B480" s="82"/>
      <c r="C480" s="82"/>
      <c r="D480" s="82"/>
      <c r="E480" s="82"/>
      <c r="F480" s="82"/>
      <c r="G480" s="82"/>
      <c r="H480" s="82"/>
      <c r="I480" s="91"/>
      <c r="J480" s="82"/>
      <c r="K480" s="82"/>
      <c r="L480" s="82"/>
      <c r="M480" s="82"/>
      <c r="N480" s="82"/>
      <c r="O480" s="82"/>
      <c r="P480" s="82"/>
      <c r="Q480" s="82"/>
      <c r="R480" s="82"/>
    </row>
    <row r="481" spans="1:18" ht="14.25" customHeight="1">
      <c r="A481" s="82"/>
      <c r="B481" s="82"/>
      <c r="C481" s="82"/>
      <c r="D481" s="82"/>
      <c r="E481" s="82"/>
      <c r="F481" s="82"/>
      <c r="G481" s="82"/>
      <c r="H481" s="82"/>
      <c r="I481" s="91"/>
      <c r="J481" s="82"/>
      <c r="K481" s="82"/>
      <c r="L481" s="82"/>
      <c r="M481" s="82"/>
      <c r="N481" s="82"/>
      <c r="O481" s="82"/>
      <c r="P481" s="82"/>
      <c r="Q481" s="82"/>
      <c r="R481" s="82"/>
    </row>
    <row r="482" spans="1:18" ht="14.25" customHeight="1">
      <c r="A482" s="82"/>
      <c r="B482" s="82"/>
      <c r="C482" s="82"/>
      <c r="D482" s="82"/>
      <c r="E482" s="82"/>
      <c r="F482" s="82"/>
      <c r="G482" s="82"/>
      <c r="H482" s="82"/>
      <c r="I482" s="91"/>
      <c r="J482" s="82"/>
      <c r="K482" s="82"/>
      <c r="L482" s="82"/>
      <c r="M482" s="82"/>
      <c r="N482" s="82"/>
      <c r="O482" s="82"/>
      <c r="P482" s="82"/>
      <c r="Q482" s="82"/>
      <c r="R482" s="82"/>
    </row>
    <row r="483" spans="1:18" ht="14.25" customHeight="1">
      <c r="A483" s="82"/>
      <c r="B483" s="82"/>
      <c r="C483" s="82"/>
      <c r="D483" s="82"/>
      <c r="E483" s="82"/>
      <c r="F483" s="82"/>
      <c r="G483" s="82"/>
      <c r="H483" s="82"/>
      <c r="I483" s="91"/>
      <c r="J483" s="82"/>
      <c r="K483" s="82"/>
      <c r="L483" s="82"/>
      <c r="M483" s="82"/>
      <c r="N483" s="82"/>
      <c r="O483" s="82"/>
      <c r="P483" s="82"/>
      <c r="Q483" s="82"/>
      <c r="R483" s="82"/>
    </row>
    <row r="484" spans="1:18" ht="14.25" customHeight="1">
      <c r="A484" s="82"/>
      <c r="B484" s="82"/>
      <c r="C484" s="82"/>
      <c r="D484" s="82"/>
      <c r="E484" s="82"/>
      <c r="F484" s="82"/>
      <c r="G484" s="82"/>
      <c r="H484" s="82"/>
      <c r="I484" s="91"/>
      <c r="J484" s="82"/>
      <c r="K484" s="82"/>
      <c r="L484" s="82"/>
      <c r="M484" s="82"/>
      <c r="N484" s="82"/>
      <c r="O484" s="82"/>
      <c r="P484" s="82"/>
      <c r="Q484" s="82"/>
      <c r="R484" s="82"/>
    </row>
    <row r="485" spans="1:18" ht="14.25" customHeight="1">
      <c r="A485" s="82"/>
      <c r="B485" s="82"/>
      <c r="C485" s="82"/>
      <c r="D485" s="82"/>
      <c r="E485" s="82"/>
      <c r="F485" s="82"/>
      <c r="G485" s="82"/>
      <c r="H485" s="82"/>
      <c r="I485" s="91"/>
      <c r="J485" s="82"/>
      <c r="K485" s="82"/>
      <c r="L485" s="82"/>
      <c r="M485" s="82"/>
      <c r="N485" s="82"/>
      <c r="O485" s="82"/>
      <c r="P485" s="82"/>
      <c r="Q485" s="82"/>
      <c r="R485" s="82"/>
    </row>
    <row r="486" spans="1:18" ht="14.25" customHeight="1">
      <c r="A486" s="82"/>
      <c r="B486" s="82"/>
      <c r="C486" s="82"/>
      <c r="D486" s="82"/>
      <c r="E486" s="82"/>
      <c r="F486" s="82"/>
      <c r="G486" s="82"/>
      <c r="H486" s="82"/>
      <c r="I486" s="91"/>
      <c r="J486" s="82"/>
      <c r="K486" s="82"/>
      <c r="L486" s="82"/>
      <c r="M486" s="82"/>
      <c r="N486" s="82"/>
      <c r="O486" s="82"/>
      <c r="P486" s="82"/>
      <c r="Q486" s="82"/>
      <c r="R486" s="82"/>
    </row>
    <row r="487" spans="1:18" ht="14.25" customHeight="1">
      <c r="A487" s="82"/>
      <c r="B487" s="82"/>
      <c r="C487" s="82"/>
      <c r="D487" s="82"/>
      <c r="E487" s="82"/>
      <c r="F487" s="82"/>
      <c r="G487" s="82"/>
      <c r="H487" s="82"/>
      <c r="I487" s="91"/>
      <c r="J487" s="82"/>
      <c r="K487" s="82"/>
      <c r="L487" s="82"/>
      <c r="M487" s="82"/>
      <c r="N487" s="82"/>
      <c r="O487" s="82"/>
      <c r="P487" s="82"/>
      <c r="Q487" s="82"/>
      <c r="R487" s="82"/>
    </row>
    <row r="488" spans="1:18" ht="14.25" customHeight="1">
      <c r="A488" s="82"/>
      <c r="B488" s="82"/>
      <c r="C488" s="82"/>
      <c r="D488" s="82"/>
      <c r="E488" s="82"/>
      <c r="F488" s="82"/>
      <c r="G488" s="82"/>
      <c r="H488" s="82"/>
      <c r="I488" s="91"/>
      <c r="J488" s="82"/>
      <c r="K488" s="82"/>
      <c r="L488" s="82"/>
      <c r="M488" s="82"/>
      <c r="N488" s="82"/>
      <c r="O488" s="82"/>
      <c r="P488" s="82"/>
      <c r="Q488" s="82"/>
      <c r="R488" s="82"/>
    </row>
    <row r="489" spans="1:18" ht="14.25" customHeight="1">
      <c r="A489" s="82"/>
      <c r="B489" s="82"/>
      <c r="C489" s="82"/>
      <c r="D489" s="82"/>
      <c r="E489" s="82"/>
      <c r="F489" s="82"/>
      <c r="G489" s="82"/>
      <c r="H489" s="82"/>
      <c r="I489" s="91"/>
      <c r="J489" s="82"/>
      <c r="K489" s="82"/>
      <c r="L489" s="82"/>
      <c r="M489" s="82"/>
      <c r="N489" s="82"/>
      <c r="O489" s="82"/>
      <c r="P489" s="82"/>
      <c r="Q489" s="82"/>
      <c r="R489" s="82"/>
    </row>
    <row r="490" spans="1:18" ht="14.25" customHeight="1">
      <c r="A490" s="82"/>
      <c r="B490" s="82"/>
      <c r="C490" s="82"/>
      <c r="D490" s="82"/>
      <c r="E490" s="82"/>
      <c r="F490" s="82"/>
      <c r="G490" s="82"/>
      <c r="H490" s="82"/>
      <c r="I490" s="91"/>
      <c r="J490" s="82"/>
      <c r="K490" s="82"/>
      <c r="L490" s="82"/>
      <c r="M490" s="82"/>
      <c r="N490" s="82"/>
      <c r="O490" s="82"/>
      <c r="P490" s="82"/>
      <c r="Q490" s="82"/>
      <c r="R490" s="82"/>
    </row>
    <row r="491" spans="1:18" ht="14.25" customHeight="1">
      <c r="A491" s="82"/>
      <c r="B491" s="82"/>
      <c r="C491" s="82"/>
      <c r="D491" s="82"/>
      <c r="E491" s="82"/>
      <c r="F491" s="82"/>
      <c r="G491" s="82"/>
      <c r="H491" s="82"/>
      <c r="I491" s="91"/>
      <c r="J491" s="82"/>
      <c r="K491" s="82"/>
      <c r="L491" s="82"/>
      <c r="M491" s="82"/>
      <c r="N491" s="82"/>
      <c r="O491" s="82"/>
      <c r="P491" s="82"/>
      <c r="Q491" s="82"/>
      <c r="R491" s="82"/>
    </row>
    <row r="492" spans="1:18" ht="14.25" customHeight="1">
      <c r="A492" s="82"/>
      <c r="B492" s="82"/>
      <c r="C492" s="82"/>
      <c r="D492" s="82"/>
      <c r="E492" s="82"/>
      <c r="F492" s="82"/>
      <c r="G492" s="82"/>
      <c r="H492" s="82"/>
      <c r="I492" s="91"/>
      <c r="J492" s="82"/>
      <c r="K492" s="82"/>
      <c r="L492" s="82"/>
      <c r="M492" s="82"/>
      <c r="N492" s="82"/>
      <c r="O492" s="82"/>
      <c r="P492" s="82"/>
      <c r="Q492" s="82"/>
      <c r="R492" s="82"/>
    </row>
    <row r="493" spans="1:18" ht="14.25" customHeight="1">
      <c r="A493" s="82"/>
      <c r="B493" s="82"/>
      <c r="C493" s="82"/>
      <c r="D493" s="82"/>
      <c r="E493" s="82"/>
      <c r="F493" s="82"/>
      <c r="G493" s="82"/>
      <c r="H493" s="82"/>
      <c r="I493" s="91"/>
      <c r="J493" s="82"/>
      <c r="K493" s="82"/>
      <c r="L493" s="82"/>
      <c r="M493" s="82"/>
      <c r="N493" s="82"/>
      <c r="O493" s="82"/>
      <c r="P493" s="82"/>
      <c r="Q493" s="82"/>
      <c r="R493" s="82"/>
    </row>
    <row r="494" spans="1:18" ht="14.25" customHeight="1">
      <c r="A494" s="82"/>
      <c r="B494" s="82"/>
      <c r="C494" s="82"/>
      <c r="D494" s="82"/>
      <c r="E494" s="82"/>
      <c r="F494" s="82"/>
      <c r="G494" s="82"/>
      <c r="H494" s="82"/>
      <c r="I494" s="91"/>
      <c r="J494" s="82"/>
      <c r="K494" s="82"/>
      <c r="L494" s="82"/>
      <c r="M494" s="82"/>
      <c r="N494" s="82"/>
      <c r="O494" s="82"/>
      <c r="P494" s="82"/>
      <c r="Q494" s="82"/>
      <c r="R494" s="82"/>
    </row>
    <row r="495" spans="1:18" ht="14.25" customHeight="1">
      <c r="A495" s="82"/>
      <c r="B495" s="82"/>
      <c r="C495" s="82"/>
      <c r="D495" s="82"/>
      <c r="E495" s="82"/>
      <c r="F495" s="82"/>
      <c r="G495" s="82"/>
      <c r="H495" s="82"/>
      <c r="I495" s="91"/>
      <c r="J495" s="82"/>
      <c r="K495" s="82"/>
      <c r="L495" s="82"/>
      <c r="M495" s="82"/>
      <c r="N495" s="82"/>
      <c r="O495" s="82"/>
      <c r="P495" s="82"/>
      <c r="Q495" s="82"/>
      <c r="R495" s="82"/>
    </row>
    <row r="496" spans="1:18" ht="14.25" customHeight="1">
      <c r="A496" s="82"/>
      <c r="B496" s="82"/>
      <c r="C496" s="82"/>
      <c r="D496" s="82"/>
      <c r="E496" s="82"/>
      <c r="F496" s="82"/>
      <c r="G496" s="82"/>
      <c r="H496" s="82"/>
      <c r="I496" s="91"/>
      <c r="J496" s="82"/>
      <c r="K496" s="82"/>
      <c r="L496" s="82"/>
      <c r="M496" s="82"/>
      <c r="N496" s="82"/>
      <c r="O496" s="82"/>
      <c r="P496" s="82"/>
      <c r="Q496" s="82"/>
      <c r="R496" s="82"/>
    </row>
    <row r="497" spans="1:18" ht="14.25" customHeight="1">
      <c r="A497" s="82"/>
      <c r="B497" s="82"/>
      <c r="C497" s="82"/>
      <c r="D497" s="82"/>
      <c r="E497" s="82"/>
      <c r="F497" s="82"/>
      <c r="G497" s="82"/>
      <c r="H497" s="82"/>
      <c r="I497" s="91"/>
      <c r="J497" s="82"/>
      <c r="K497" s="82"/>
      <c r="L497" s="82"/>
      <c r="M497" s="82"/>
      <c r="N497" s="82"/>
      <c r="O497" s="82"/>
      <c r="P497" s="82"/>
      <c r="Q497" s="82"/>
      <c r="R497" s="82"/>
    </row>
    <row r="498" spans="1:18" ht="14.25" customHeight="1">
      <c r="A498" s="82"/>
      <c r="B498" s="82"/>
      <c r="C498" s="82"/>
      <c r="D498" s="82"/>
      <c r="E498" s="82"/>
      <c r="F498" s="82"/>
      <c r="G498" s="82"/>
      <c r="H498" s="82"/>
      <c r="I498" s="91"/>
      <c r="J498" s="82"/>
      <c r="K498" s="82"/>
      <c r="L498" s="82"/>
      <c r="M498" s="82"/>
      <c r="N498" s="82"/>
      <c r="O498" s="82"/>
      <c r="P498" s="82"/>
      <c r="Q498" s="82"/>
      <c r="R498" s="82"/>
    </row>
    <row r="499" spans="1:18" ht="14.25" customHeight="1">
      <c r="A499" s="82"/>
      <c r="B499" s="82"/>
      <c r="C499" s="82"/>
      <c r="D499" s="82"/>
      <c r="E499" s="82"/>
      <c r="F499" s="82"/>
      <c r="G499" s="82"/>
      <c r="H499" s="82"/>
      <c r="I499" s="91"/>
      <c r="J499" s="82"/>
      <c r="K499" s="82"/>
      <c r="L499" s="82"/>
      <c r="M499" s="82"/>
      <c r="N499" s="82"/>
      <c r="O499" s="82"/>
      <c r="P499" s="82"/>
      <c r="Q499" s="82"/>
      <c r="R499" s="82"/>
    </row>
    <row r="500" spans="1:18" ht="14.25" customHeight="1">
      <c r="A500" s="82"/>
      <c r="B500" s="82"/>
      <c r="C500" s="82"/>
      <c r="D500" s="82"/>
      <c r="E500" s="82"/>
      <c r="F500" s="82"/>
      <c r="G500" s="82"/>
      <c r="H500" s="82"/>
      <c r="I500" s="91"/>
      <c r="J500" s="82"/>
      <c r="K500" s="82"/>
      <c r="L500" s="82"/>
      <c r="M500" s="82"/>
      <c r="N500" s="82"/>
      <c r="O500" s="82"/>
      <c r="P500" s="82"/>
      <c r="Q500" s="82"/>
      <c r="R500" s="82"/>
    </row>
    <row r="501" spans="1:18" ht="14.25" customHeight="1">
      <c r="A501" s="82"/>
      <c r="B501" s="82"/>
      <c r="C501" s="82"/>
      <c r="D501" s="82"/>
      <c r="E501" s="82"/>
      <c r="F501" s="82"/>
      <c r="G501" s="82"/>
      <c r="H501" s="82"/>
      <c r="I501" s="91"/>
      <c r="J501" s="82"/>
      <c r="K501" s="82"/>
      <c r="L501" s="82"/>
      <c r="M501" s="82"/>
      <c r="N501" s="82"/>
      <c r="O501" s="82"/>
      <c r="P501" s="82"/>
      <c r="Q501" s="82"/>
      <c r="R501" s="82"/>
    </row>
    <row r="502" spans="1:18" ht="14.25" customHeight="1">
      <c r="A502" s="82"/>
      <c r="B502" s="82"/>
      <c r="C502" s="82"/>
      <c r="D502" s="82"/>
      <c r="E502" s="82"/>
      <c r="F502" s="82"/>
      <c r="G502" s="82"/>
      <c r="H502" s="82"/>
      <c r="I502" s="91"/>
      <c r="J502" s="82"/>
      <c r="K502" s="82"/>
      <c r="L502" s="82"/>
      <c r="M502" s="82"/>
      <c r="N502" s="82"/>
      <c r="O502" s="82"/>
      <c r="P502" s="82"/>
      <c r="Q502" s="82"/>
      <c r="R502" s="82"/>
    </row>
    <row r="503" spans="1:18" ht="14.25" customHeight="1">
      <c r="A503" s="82"/>
      <c r="B503" s="82"/>
      <c r="C503" s="82"/>
      <c r="D503" s="82"/>
      <c r="E503" s="82"/>
      <c r="F503" s="82"/>
      <c r="G503" s="82"/>
      <c r="H503" s="82"/>
      <c r="I503" s="91"/>
      <c r="J503" s="82"/>
      <c r="K503" s="82"/>
      <c r="L503" s="82"/>
      <c r="M503" s="82"/>
      <c r="N503" s="82"/>
      <c r="O503" s="82"/>
      <c r="P503" s="82"/>
      <c r="Q503" s="82"/>
      <c r="R503" s="82"/>
    </row>
    <row r="504" spans="1:18" ht="14.25" customHeight="1">
      <c r="A504" s="82"/>
      <c r="B504" s="82"/>
      <c r="C504" s="82"/>
      <c r="D504" s="82"/>
      <c r="E504" s="82"/>
      <c r="F504" s="82"/>
      <c r="G504" s="82"/>
      <c r="H504" s="82"/>
      <c r="I504" s="91"/>
      <c r="J504" s="82"/>
      <c r="K504" s="82"/>
      <c r="L504" s="82"/>
      <c r="M504" s="82"/>
      <c r="N504" s="82"/>
      <c r="O504" s="82"/>
      <c r="P504" s="82"/>
      <c r="Q504" s="82"/>
      <c r="R504" s="82"/>
    </row>
    <row r="505" spans="1:18" ht="14.25" customHeight="1">
      <c r="A505" s="82"/>
      <c r="B505" s="82"/>
      <c r="C505" s="82"/>
      <c r="D505" s="82"/>
      <c r="E505" s="82"/>
      <c r="F505" s="82"/>
      <c r="G505" s="82"/>
      <c r="H505" s="82"/>
      <c r="I505" s="91"/>
      <c r="J505" s="82"/>
      <c r="K505" s="82"/>
      <c r="L505" s="82"/>
      <c r="M505" s="82"/>
      <c r="N505" s="82"/>
      <c r="O505" s="82"/>
      <c r="P505" s="82"/>
      <c r="Q505" s="82"/>
      <c r="R505" s="82"/>
    </row>
    <row r="506" spans="1:18" ht="14.25" customHeight="1">
      <c r="A506" s="82"/>
      <c r="B506" s="82"/>
      <c r="C506" s="82"/>
      <c r="D506" s="82"/>
      <c r="E506" s="82"/>
      <c r="F506" s="82"/>
      <c r="G506" s="82"/>
      <c r="H506" s="82"/>
      <c r="I506" s="91"/>
      <c r="J506" s="82"/>
      <c r="K506" s="82"/>
      <c r="L506" s="82"/>
      <c r="M506" s="82"/>
      <c r="N506" s="82"/>
      <c r="O506" s="82"/>
      <c r="P506" s="82"/>
      <c r="Q506" s="82"/>
      <c r="R506" s="82"/>
    </row>
    <row r="507" spans="1:18" ht="14.25" customHeight="1">
      <c r="A507" s="82"/>
      <c r="B507" s="82"/>
      <c r="C507" s="82"/>
      <c r="D507" s="82"/>
      <c r="E507" s="82"/>
      <c r="F507" s="82"/>
      <c r="G507" s="82"/>
      <c r="H507" s="82"/>
      <c r="I507" s="91"/>
      <c r="J507" s="82"/>
      <c r="K507" s="82"/>
      <c r="L507" s="82"/>
      <c r="M507" s="82"/>
      <c r="N507" s="82"/>
      <c r="O507" s="82"/>
      <c r="P507" s="82"/>
      <c r="Q507" s="82"/>
      <c r="R507" s="82"/>
    </row>
    <row r="508" spans="1:18" ht="14.25" customHeight="1">
      <c r="A508" s="82"/>
      <c r="B508" s="82"/>
      <c r="C508" s="82"/>
      <c r="D508" s="82"/>
      <c r="E508" s="82"/>
      <c r="F508" s="82"/>
      <c r="G508" s="82"/>
      <c r="H508" s="82"/>
      <c r="I508" s="91"/>
      <c r="J508" s="82"/>
      <c r="K508" s="82"/>
      <c r="L508" s="82"/>
      <c r="M508" s="82"/>
      <c r="N508" s="82"/>
      <c r="O508" s="82"/>
      <c r="P508" s="82"/>
      <c r="Q508" s="82"/>
      <c r="R508" s="82"/>
    </row>
    <row r="509" spans="1:18" ht="14.25" customHeight="1">
      <c r="A509" s="82"/>
      <c r="B509" s="82"/>
      <c r="C509" s="82"/>
      <c r="D509" s="82"/>
      <c r="E509" s="82"/>
      <c r="F509" s="82"/>
      <c r="G509" s="82"/>
      <c r="H509" s="82"/>
      <c r="I509" s="91"/>
      <c r="J509" s="82"/>
      <c r="K509" s="82"/>
      <c r="L509" s="82"/>
      <c r="M509" s="82"/>
      <c r="N509" s="82"/>
      <c r="O509" s="82"/>
      <c r="P509" s="82"/>
      <c r="Q509" s="82"/>
      <c r="R509" s="82"/>
    </row>
    <row r="510" spans="1:18" ht="14.25" customHeight="1">
      <c r="A510" s="82"/>
      <c r="B510" s="82"/>
      <c r="C510" s="82"/>
      <c r="D510" s="82"/>
      <c r="E510" s="82"/>
      <c r="F510" s="82"/>
      <c r="G510" s="82"/>
      <c r="H510" s="82"/>
      <c r="I510" s="91"/>
      <c r="J510" s="82"/>
      <c r="K510" s="82"/>
      <c r="L510" s="82"/>
      <c r="M510" s="82"/>
      <c r="N510" s="82"/>
      <c r="O510" s="82"/>
      <c r="P510" s="82"/>
      <c r="Q510" s="82"/>
      <c r="R510" s="82"/>
    </row>
    <row r="511" spans="1:18" ht="14.25" customHeight="1">
      <c r="A511" s="82"/>
      <c r="B511" s="82"/>
      <c r="C511" s="82"/>
      <c r="D511" s="82"/>
      <c r="E511" s="82"/>
      <c r="F511" s="82"/>
      <c r="G511" s="82"/>
      <c r="H511" s="82"/>
      <c r="I511" s="91"/>
      <c r="J511" s="82"/>
      <c r="K511" s="82"/>
      <c r="L511" s="82"/>
      <c r="M511" s="82"/>
      <c r="N511" s="82"/>
      <c r="O511" s="82"/>
      <c r="P511" s="82"/>
      <c r="Q511" s="82"/>
      <c r="R511" s="82"/>
    </row>
    <row r="512" spans="1:18" ht="14.25" customHeight="1">
      <c r="A512" s="82"/>
      <c r="B512" s="82"/>
      <c r="C512" s="82"/>
      <c r="D512" s="82"/>
      <c r="E512" s="82"/>
      <c r="F512" s="82"/>
      <c r="G512" s="82"/>
      <c r="H512" s="82"/>
      <c r="I512" s="91"/>
      <c r="J512" s="82"/>
      <c r="K512" s="82"/>
      <c r="L512" s="82"/>
      <c r="M512" s="82"/>
      <c r="N512" s="82"/>
      <c r="O512" s="82"/>
      <c r="P512" s="82"/>
      <c r="Q512" s="82"/>
      <c r="R512" s="82"/>
    </row>
    <row r="513" spans="1:18" ht="14.25" customHeight="1">
      <c r="A513" s="82"/>
      <c r="B513" s="82"/>
      <c r="C513" s="82"/>
      <c r="D513" s="82"/>
      <c r="E513" s="82"/>
      <c r="F513" s="82"/>
      <c r="G513" s="82"/>
      <c r="H513" s="82"/>
      <c r="I513" s="91"/>
      <c r="J513" s="82"/>
      <c r="K513" s="82"/>
      <c r="L513" s="82"/>
      <c r="M513" s="82"/>
      <c r="N513" s="82"/>
      <c r="O513" s="82"/>
      <c r="P513" s="82"/>
      <c r="Q513" s="82"/>
      <c r="R513" s="82"/>
    </row>
    <row r="514" spans="1:18" ht="14.25" customHeight="1">
      <c r="A514" s="82"/>
      <c r="B514" s="82"/>
      <c r="C514" s="82"/>
      <c r="D514" s="82"/>
      <c r="E514" s="82"/>
      <c r="F514" s="82"/>
      <c r="G514" s="82"/>
      <c r="H514" s="82"/>
      <c r="I514" s="91"/>
      <c r="J514" s="82"/>
      <c r="K514" s="82"/>
      <c r="L514" s="82"/>
      <c r="M514" s="82"/>
      <c r="N514" s="82"/>
      <c r="O514" s="82"/>
      <c r="P514" s="82"/>
      <c r="Q514" s="82"/>
      <c r="R514" s="82"/>
    </row>
    <row r="515" spans="1:18" ht="14.25" customHeight="1">
      <c r="A515" s="82"/>
      <c r="B515" s="82"/>
      <c r="C515" s="82"/>
      <c r="D515" s="82"/>
      <c r="E515" s="82"/>
      <c r="F515" s="82"/>
      <c r="G515" s="82"/>
      <c r="H515" s="82"/>
      <c r="I515" s="91"/>
      <c r="J515" s="82"/>
      <c r="K515" s="82"/>
      <c r="L515" s="82"/>
      <c r="M515" s="82"/>
      <c r="N515" s="82"/>
      <c r="O515" s="82"/>
      <c r="P515" s="82"/>
      <c r="Q515" s="82"/>
      <c r="R515" s="82"/>
    </row>
    <row r="516" spans="1:18" ht="14.25" customHeight="1">
      <c r="A516" s="82"/>
      <c r="B516" s="82"/>
      <c r="C516" s="82"/>
      <c r="D516" s="82"/>
      <c r="E516" s="82"/>
      <c r="F516" s="82"/>
      <c r="G516" s="82"/>
      <c r="H516" s="82"/>
      <c r="I516" s="91"/>
      <c r="J516" s="82"/>
      <c r="K516" s="82"/>
      <c r="L516" s="82"/>
      <c r="M516" s="82"/>
      <c r="N516" s="82"/>
      <c r="O516" s="82"/>
      <c r="P516" s="82"/>
      <c r="Q516" s="82"/>
      <c r="R516" s="82"/>
    </row>
    <row r="517" spans="1:18" ht="14.25" customHeight="1">
      <c r="A517" s="82"/>
      <c r="B517" s="82"/>
      <c r="C517" s="82"/>
      <c r="D517" s="82"/>
      <c r="E517" s="82"/>
      <c r="F517" s="82"/>
      <c r="G517" s="82"/>
      <c r="H517" s="82"/>
      <c r="I517" s="91"/>
      <c r="J517" s="82"/>
      <c r="K517" s="82"/>
      <c r="L517" s="82"/>
      <c r="M517" s="82"/>
      <c r="N517" s="82"/>
      <c r="O517" s="82"/>
      <c r="P517" s="82"/>
      <c r="Q517" s="82"/>
      <c r="R517" s="82"/>
    </row>
    <row r="518" spans="1:18" ht="14.25" customHeight="1">
      <c r="A518" s="82"/>
      <c r="B518" s="82"/>
      <c r="C518" s="82"/>
      <c r="D518" s="82"/>
      <c r="E518" s="82"/>
      <c r="F518" s="82"/>
      <c r="G518" s="82"/>
      <c r="H518" s="82"/>
      <c r="I518" s="91"/>
      <c r="J518" s="82"/>
      <c r="K518" s="82"/>
      <c r="L518" s="82"/>
      <c r="M518" s="82"/>
      <c r="N518" s="82"/>
      <c r="O518" s="82"/>
      <c r="P518" s="82"/>
      <c r="Q518" s="82"/>
      <c r="R518" s="82"/>
    </row>
    <row r="519" spans="1:18" ht="14.25" customHeight="1">
      <c r="A519" s="82"/>
      <c r="B519" s="82"/>
      <c r="C519" s="82"/>
      <c r="D519" s="82"/>
      <c r="E519" s="82"/>
      <c r="F519" s="82"/>
      <c r="G519" s="82"/>
      <c r="H519" s="82"/>
      <c r="I519" s="91"/>
      <c r="J519" s="82"/>
      <c r="K519" s="82"/>
      <c r="L519" s="82"/>
      <c r="M519" s="82"/>
      <c r="N519" s="82"/>
      <c r="O519" s="82"/>
      <c r="P519" s="82"/>
      <c r="Q519" s="82"/>
      <c r="R519" s="82"/>
    </row>
    <row r="520" spans="1:18" ht="14.25" customHeight="1">
      <c r="A520" s="82"/>
      <c r="B520" s="82"/>
      <c r="C520" s="82"/>
      <c r="D520" s="82"/>
      <c r="E520" s="82"/>
      <c r="F520" s="82"/>
      <c r="G520" s="82"/>
      <c r="H520" s="82"/>
      <c r="I520" s="91"/>
      <c r="J520" s="82"/>
      <c r="K520" s="82"/>
      <c r="L520" s="82"/>
      <c r="M520" s="82"/>
      <c r="N520" s="82"/>
      <c r="O520" s="82"/>
      <c r="P520" s="82"/>
      <c r="Q520" s="82"/>
      <c r="R520" s="82"/>
    </row>
    <row r="521" spans="1:18" ht="14.25" customHeight="1">
      <c r="A521" s="82"/>
      <c r="B521" s="82"/>
      <c r="C521" s="82"/>
      <c r="D521" s="82"/>
      <c r="E521" s="82"/>
      <c r="F521" s="82"/>
      <c r="G521" s="82"/>
      <c r="H521" s="82"/>
      <c r="I521" s="91"/>
      <c r="J521" s="82"/>
      <c r="K521" s="82"/>
      <c r="L521" s="82"/>
      <c r="M521" s="82"/>
      <c r="N521" s="82"/>
      <c r="O521" s="82"/>
      <c r="P521" s="82"/>
      <c r="Q521" s="82"/>
      <c r="R521" s="82"/>
    </row>
    <row r="522" spans="1:18" ht="14.25" customHeight="1">
      <c r="A522" s="82"/>
      <c r="B522" s="82"/>
      <c r="C522" s="82"/>
      <c r="D522" s="82"/>
      <c r="E522" s="82"/>
      <c r="F522" s="82"/>
      <c r="G522" s="82"/>
      <c r="H522" s="82"/>
      <c r="I522" s="91"/>
      <c r="J522" s="82"/>
      <c r="K522" s="82"/>
      <c r="L522" s="82"/>
      <c r="M522" s="82"/>
      <c r="N522" s="82"/>
      <c r="O522" s="82"/>
      <c r="P522" s="82"/>
      <c r="Q522" s="82"/>
      <c r="R522" s="82"/>
    </row>
    <row r="523" spans="1:18" ht="14.25" customHeight="1">
      <c r="A523" s="82"/>
      <c r="B523" s="82"/>
      <c r="C523" s="82"/>
      <c r="D523" s="82"/>
      <c r="E523" s="82"/>
      <c r="F523" s="82"/>
      <c r="G523" s="82"/>
      <c r="H523" s="82"/>
      <c r="I523" s="91"/>
      <c r="J523" s="82"/>
      <c r="K523" s="82"/>
      <c r="L523" s="82"/>
      <c r="M523" s="82"/>
      <c r="N523" s="82"/>
      <c r="O523" s="82"/>
      <c r="P523" s="82"/>
      <c r="Q523" s="82"/>
      <c r="R523" s="82"/>
    </row>
    <row r="524" spans="1:18" ht="14.25" customHeight="1">
      <c r="A524" s="82"/>
      <c r="B524" s="82"/>
      <c r="C524" s="82"/>
      <c r="D524" s="82"/>
      <c r="E524" s="82"/>
      <c r="F524" s="82"/>
      <c r="G524" s="82"/>
      <c r="H524" s="82"/>
      <c r="I524" s="91"/>
      <c r="J524" s="82"/>
      <c r="K524" s="82"/>
      <c r="L524" s="82"/>
      <c r="M524" s="82"/>
      <c r="N524" s="82"/>
      <c r="O524" s="82"/>
      <c r="P524" s="82"/>
      <c r="Q524" s="82"/>
      <c r="R524" s="82"/>
    </row>
    <row r="525" spans="1:18" ht="14.25" customHeight="1">
      <c r="A525" s="82"/>
      <c r="B525" s="82"/>
      <c r="C525" s="82"/>
      <c r="D525" s="82"/>
      <c r="E525" s="82"/>
      <c r="F525" s="82"/>
      <c r="G525" s="82"/>
      <c r="H525" s="82"/>
      <c r="I525" s="91"/>
      <c r="J525" s="82"/>
      <c r="K525" s="82"/>
      <c r="L525" s="82"/>
      <c r="M525" s="82"/>
      <c r="N525" s="82"/>
      <c r="O525" s="82"/>
      <c r="P525" s="82"/>
      <c r="Q525" s="82"/>
      <c r="R525" s="82"/>
    </row>
    <row r="526" spans="1:18" ht="14.25" customHeight="1">
      <c r="A526" s="82"/>
      <c r="B526" s="82"/>
      <c r="C526" s="82"/>
      <c r="D526" s="82"/>
      <c r="E526" s="82"/>
      <c r="F526" s="82"/>
      <c r="G526" s="82"/>
      <c r="H526" s="82"/>
      <c r="I526" s="91"/>
      <c r="J526" s="82"/>
      <c r="K526" s="82"/>
      <c r="L526" s="82"/>
      <c r="M526" s="82"/>
      <c r="N526" s="82"/>
      <c r="O526" s="82"/>
      <c r="P526" s="82"/>
      <c r="Q526" s="82"/>
      <c r="R526" s="82"/>
    </row>
    <row r="527" spans="1:18" ht="14.25" customHeight="1">
      <c r="A527" s="82"/>
      <c r="B527" s="82"/>
      <c r="C527" s="82"/>
      <c r="D527" s="82"/>
      <c r="E527" s="82"/>
      <c r="F527" s="82"/>
      <c r="G527" s="82"/>
      <c r="H527" s="82"/>
      <c r="I527" s="91"/>
      <c r="J527" s="82"/>
      <c r="K527" s="82"/>
      <c r="L527" s="82"/>
      <c r="M527" s="82"/>
      <c r="N527" s="82"/>
      <c r="O527" s="82"/>
      <c r="P527" s="82"/>
      <c r="Q527" s="82"/>
      <c r="R527" s="82"/>
    </row>
    <row r="528" spans="1:18" ht="14.25" customHeight="1">
      <c r="A528" s="82"/>
      <c r="B528" s="82"/>
      <c r="C528" s="82"/>
      <c r="D528" s="82"/>
      <c r="E528" s="82"/>
      <c r="F528" s="82"/>
      <c r="G528" s="82"/>
      <c r="H528" s="82"/>
      <c r="I528" s="91"/>
      <c r="J528" s="82"/>
      <c r="K528" s="82"/>
      <c r="L528" s="82"/>
      <c r="M528" s="82"/>
      <c r="N528" s="82"/>
      <c r="O528" s="82"/>
      <c r="P528" s="82"/>
      <c r="Q528" s="82"/>
      <c r="R528" s="82"/>
    </row>
    <row r="529" spans="1:18" ht="14.25" customHeight="1">
      <c r="A529" s="82"/>
      <c r="B529" s="82"/>
      <c r="C529" s="82"/>
      <c r="D529" s="82"/>
      <c r="E529" s="82"/>
      <c r="F529" s="82"/>
      <c r="G529" s="82"/>
      <c r="H529" s="82"/>
      <c r="I529" s="91"/>
      <c r="J529" s="82"/>
      <c r="K529" s="82"/>
      <c r="L529" s="82"/>
      <c r="M529" s="82"/>
      <c r="N529" s="82"/>
      <c r="O529" s="82"/>
      <c r="P529" s="82"/>
      <c r="Q529" s="82"/>
      <c r="R529" s="82"/>
    </row>
    <row r="530" spans="1:18" ht="14.25" customHeight="1">
      <c r="A530" s="82"/>
      <c r="B530" s="82"/>
      <c r="C530" s="82"/>
      <c r="D530" s="82"/>
      <c r="E530" s="82"/>
      <c r="F530" s="82"/>
      <c r="G530" s="82"/>
      <c r="H530" s="82"/>
      <c r="I530" s="91"/>
      <c r="J530" s="82"/>
      <c r="K530" s="82"/>
      <c r="L530" s="82"/>
      <c r="M530" s="82"/>
      <c r="N530" s="82"/>
      <c r="O530" s="82"/>
      <c r="P530" s="82"/>
      <c r="Q530" s="82"/>
      <c r="R530" s="82"/>
    </row>
    <row r="531" spans="1:18" ht="14.25" customHeight="1">
      <c r="A531" s="82"/>
      <c r="B531" s="82"/>
      <c r="C531" s="82"/>
      <c r="D531" s="82"/>
      <c r="E531" s="82"/>
      <c r="F531" s="82"/>
      <c r="G531" s="82"/>
      <c r="H531" s="82"/>
      <c r="I531" s="91"/>
      <c r="J531" s="82"/>
      <c r="K531" s="82"/>
      <c r="L531" s="82"/>
      <c r="M531" s="82"/>
      <c r="N531" s="82"/>
      <c r="O531" s="82"/>
      <c r="P531" s="82"/>
      <c r="Q531" s="82"/>
      <c r="R531" s="82"/>
    </row>
    <row r="532" spans="1:18" ht="14.25" customHeight="1">
      <c r="A532" s="82"/>
      <c r="B532" s="82"/>
      <c r="C532" s="82"/>
      <c r="D532" s="82"/>
      <c r="E532" s="82"/>
      <c r="F532" s="82"/>
      <c r="G532" s="82"/>
      <c r="H532" s="82"/>
      <c r="I532" s="91"/>
      <c r="J532" s="82"/>
      <c r="K532" s="82"/>
      <c r="L532" s="82"/>
      <c r="M532" s="82"/>
      <c r="N532" s="82"/>
      <c r="O532" s="82"/>
      <c r="P532" s="82"/>
      <c r="Q532" s="82"/>
      <c r="R532" s="82"/>
    </row>
    <row r="533" spans="1:18" ht="14.25" customHeight="1">
      <c r="A533" s="82"/>
      <c r="B533" s="82"/>
      <c r="C533" s="82"/>
      <c r="D533" s="82"/>
      <c r="E533" s="82"/>
      <c r="F533" s="82"/>
      <c r="G533" s="82"/>
      <c r="H533" s="82"/>
      <c r="I533" s="91"/>
      <c r="J533" s="82"/>
      <c r="K533" s="82"/>
      <c r="L533" s="82"/>
      <c r="M533" s="82"/>
      <c r="N533" s="82"/>
      <c r="O533" s="82"/>
      <c r="P533" s="82"/>
      <c r="Q533" s="82"/>
      <c r="R533" s="82"/>
    </row>
    <row r="534" spans="1:18" ht="14.25" customHeight="1">
      <c r="A534" s="82"/>
      <c r="B534" s="82"/>
      <c r="C534" s="82"/>
      <c r="D534" s="82"/>
      <c r="E534" s="82"/>
      <c r="F534" s="82"/>
      <c r="G534" s="82"/>
      <c r="H534" s="82"/>
      <c r="I534" s="91"/>
      <c r="J534" s="82"/>
      <c r="K534" s="82"/>
      <c r="L534" s="82"/>
      <c r="M534" s="82"/>
      <c r="N534" s="82"/>
      <c r="O534" s="82"/>
      <c r="P534" s="82"/>
      <c r="Q534" s="82"/>
      <c r="R534" s="82"/>
    </row>
    <row r="535" spans="1:18" ht="14.25" customHeight="1">
      <c r="A535" s="82"/>
      <c r="B535" s="82"/>
      <c r="C535" s="82"/>
      <c r="D535" s="82"/>
      <c r="E535" s="82"/>
      <c r="F535" s="82"/>
      <c r="G535" s="82"/>
      <c r="H535" s="82"/>
      <c r="I535" s="91"/>
      <c r="J535" s="82"/>
      <c r="K535" s="82"/>
      <c r="L535" s="82"/>
      <c r="M535" s="82"/>
      <c r="N535" s="82"/>
      <c r="O535" s="82"/>
      <c r="P535" s="82"/>
      <c r="Q535" s="82"/>
      <c r="R535" s="82"/>
    </row>
    <row r="536" spans="1:18" ht="14.25" customHeight="1">
      <c r="A536" s="82"/>
      <c r="B536" s="82"/>
      <c r="C536" s="82"/>
      <c r="D536" s="82"/>
      <c r="E536" s="82"/>
      <c r="F536" s="82"/>
      <c r="G536" s="82"/>
      <c r="H536" s="82"/>
      <c r="I536" s="91"/>
      <c r="J536" s="82"/>
      <c r="K536" s="82"/>
      <c r="L536" s="82"/>
      <c r="M536" s="82"/>
      <c r="N536" s="82"/>
      <c r="O536" s="82"/>
      <c r="P536" s="82"/>
      <c r="Q536" s="82"/>
      <c r="R536" s="82"/>
    </row>
    <row r="537" spans="1:18" ht="14.25" customHeight="1">
      <c r="A537" s="82"/>
      <c r="B537" s="82"/>
      <c r="C537" s="82"/>
      <c r="D537" s="82"/>
      <c r="E537" s="82"/>
      <c r="F537" s="82"/>
      <c r="G537" s="82"/>
      <c r="H537" s="82"/>
      <c r="I537" s="91"/>
      <c r="J537" s="82"/>
      <c r="K537" s="82"/>
      <c r="L537" s="82"/>
      <c r="M537" s="82"/>
      <c r="N537" s="82"/>
      <c r="O537" s="82"/>
      <c r="P537" s="82"/>
      <c r="Q537" s="82"/>
      <c r="R537" s="82"/>
    </row>
    <row r="538" spans="1:18" ht="14.25" customHeight="1">
      <c r="A538" s="82"/>
      <c r="B538" s="82"/>
      <c r="C538" s="82"/>
      <c r="D538" s="82"/>
      <c r="E538" s="82"/>
      <c r="F538" s="82"/>
      <c r="G538" s="82"/>
      <c r="H538" s="82"/>
      <c r="I538" s="91"/>
      <c r="J538" s="82"/>
      <c r="K538" s="82"/>
      <c r="L538" s="82"/>
      <c r="M538" s="82"/>
      <c r="N538" s="82"/>
      <c r="O538" s="82"/>
      <c r="P538" s="82"/>
      <c r="Q538" s="82"/>
      <c r="R538" s="82"/>
    </row>
    <row r="539" spans="1:18" ht="14.25" customHeight="1">
      <c r="A539" s="82"/>
      <c r="B539" s="82"/>
      <c r="C539" s="82"/>
      <c r="D539" s="82"/>
      <c r="E539" s="82"/>
      <c r="F539" s="82"/>
      <c r="G539" s="82"/>
      <c r="H539" s="82"/>
      <c r="I539" s="91"/>
      <c r="J539" s="82"/>
      <c r="K539" s="82"/>
      <c r="L539" s="82"/>
      <c r="M539" s="82"/>
      <c r="N539" s="82"/>
      <c r="O539" s="82"/>
      <c r="P539" s="82"/>
      <c r="Q539" s="82"/>
      <c r="R539" s="82"/>
    </row>
    <row r="540" spans="1:18" ht="14.25" customHeight="1">
      <c r="A540" s="82"/>
      <c r="B540" s="82"/>
      <c r="C540" s="82"/>
      <c r="D540" s="82"/>
      <c r="E540" s="82"/>
      <c r="F540" s="82"/>
      <c r="G540" s="82"/>
      <c r="H540" s="82"/>
      <c r="I540" s="91"/>
      <c r="J540" s="82"/>
      <c r="K540" s="82"/>
      <c r="L540" s="82"/>
      <c r="M540" s="82"/>
      <c r="N540" s="82"/>
      <c r="O540" s="82"/>
      <c r="P540" s="82"/>
      <c r="Q540" s="82"/>
      <c r="R540" s="82"/>
    </row>
    <row r="541" spans="1:18" ht="14.25" customHeight="1">
      <c r="A541" s="82"/>
      <c r="B541" s="82"/>
      <c r="C541" s="82"/>
      <c r="D541" s="82"/>
      <c r="E541" s="82"/>
      <c r="F541" s="82"/>
      <c r="G541" s="82"/>
      <c r="H541" s="82"/>
      <c r="I541" s="91"/>
      <c r="J541" s="82"/>
      <c r="K541" s="82"/>
      <c r="L541" s="82"/>
      <c r="M541" s="82"/>
      <c r="N541" s="82"/>
      <c r="O541" s="82"/>
      <c r="P541" s="82"/>
      <c r="Q541" s="82"/>
      <c r="R541" s="82"/>
    </row>
    <row r="542" spans="1:18" ht="14.25" customHeight="1">
      <c r="A542" s="82"/>
      <c r="B542" s="82"/>
      <c r="C542" s="82"/>
      <c r="D542" s="82"/>
      <c r="E542" s="82"/>
      <c r="F542" s="82"/>
      <c r="G542" s="82"/>
      <c r="H542" s="82"/>
      <c r="I542" s="91"/>
      <c r="J542" s="82"/>
      <c r="K542" s="82"/>
      <c r="L542" s="82"/>
      <c r="M542" s="82"/>
      <c r="N542" s="82"/>
      <c r="O542" s="82"/>
      <c r="P542" s="82"/>
      <c r="Q542" s="82"/>
      <c r="R542" s="82"/>
    </row>
    <row r="543" spans="1:18" ht="14.25" customHeight="1">
      <c r="A543" s="82"/>
      <c r="B543" s="82"/>
      <c r="C543" s="82"/>
      <c r="D543" s="82"/>
      <c r="E543" s="82"/>
      <c r="F543" s="82"/>
      <c r="G543" s="82"/>
      <c r="H543" s="82"/>
      <c r="I543" s="91"/>
      <c r="J543" s="82"/>
      <c r="K543" s="82"/>
      <c r="L543" s="82"/>
      <c r="M543" s="82"/>
      <c r="N543" s="82"/>
      <c r="O543" s="82"/>
      <c r="P543" s="82"/>
      <c r="Q543" s="82"/>
      <c r="R543" s="82"/>
    </row>
    <row r="544" spans="1:18" ht="14.25" customHeight="1">
      <c r="A544" s="82"/>
      <c r="B544" s="82"/>
      <c r="C544" s="82"/>
      <c r="D544" s="82"/>
      <c r="E544" s="82"/>
      <c r="F544" s="82"/>
      <c r="G544" s="82"/>
      <c r="H544" s="82"/>
      <c r="I544" s="91"/>
      <c r="J544" s="82"/>
      <c r="K544" s="82"/>
      <c r="L544" s="82"/>
      <c r="M544" s="82"/>
      <c r="N544" s="82"/>
      <c r="O544" s="82"/>
      <c r="P544" s="82"/>
      <c r="Q544" s="82"/>
      <c r="R544" s="82"/>
    </row>
    <row r="545" spans="1:18" ht="14.25" customHeight="1">
      <c r="A545" s="82"/>
      <c r="B545" s="82"/>
      <c r="C545" s="82"/>
      <c r="D545" s="82"/>
      <c r="E545" s="82"/>
      <c r="F545" s="82"/>
      <c r="G545" s="82"/>
      <c r="H545" s="82"/>
      <c r="I545" s="91"/>
      <c r="J545" s="82"/>
      <c r="K545" s="82"/>
      <c r="L545" s="82"/>
      <c r="M545" s="82"/>
      <c r="N545" s="82"/>
      <c r="O545" s="82"/>
      <c r="P545" s="82"/>
      <c r="Q545" s="82"/>
      <c r="R545" s="82"/>
    </row>
    <row r="546" spans="1:18" ht="14.25" customHeight="1">
      <c r="A546" s="82"/>
      <c r="B546" s="82"/>
      <c r="C546" s="82"/>
      <c r="D546" s="82"/>
      <c r="E546" s="82"/>
      <c r="F546" s="82"/>
      <c r="G546" s="82"/>
      <c r="H546" s="82"/>
      <c r="I546" s="91"/>
      <c r="J546" s="82"/>
      <c r="K546" s="82"/>
      <c r="L546" s="82"/>
      <c r="M546" s="82"/>
      <c r="N546" s="82"/>
      <c r="O546" s="82"/>
      <c r="P546" s="82"/>
      <c r="Q546" s="82"/>
      <c r="R546" s="82"/>
    </row>
    <row r="547" spans="1:18" ht="14.25" customHeight="1">
      <c r="A547" s="82"/>
      <c r="B547" s="82"/>
      <c r="C547" s="82"/>
      <c r="D547" s="82"/>
      <c r="E547" s="82"/>
      <c r="F547" s="82"/>
      <c r="G547" s="82"/>
      <c r="H547" s="82"/>
      <c r="I547" s="91"/>
      <c r="J547" s="82"/>
      <c r="K547" s="82"/>
      <c r="L547" s="82"/>
      <c r="M547" s="82"/>
      <c r="N547" s="82"/>
      <c r="O547" s="82"/>
      <c r="P547" s="82"/>
      <c r="Q547" s="82"/>
      <c r="R547" s="82"/>
    </row>
    <row r="548" spans="1:18" ht="14.25" customHeight="1">
      <c r="A548" s="82"/>
      <c r="B548" s="82"/>
      <c r="C548" s="82"/>
      <c r="D548" s="82"/>
      <c r="E548" s="82"/>
      <c r="F548" s="82"/>
      <c r="G548" s="82"/>
      <c r="H548" s="82"/>
      <c r="I548" s="91"/>
      <c r="J548" s="82"/>
      <c r="K548" s="82"/>
      <c r="L548" s="82"/>
      <c r="M548" s="82"/>
      <c r="N548" s="82"/>
      <c r="O548" s="82"/>
      <c r="P548" s="82"/>
      <c r="Q548" s="82"/>
      <c r="R548" s="82"/>
    </row>
    <row r="549" spans="1:18" ht="14.25" customHeight="1">
      <c r="A549" s="82"/>
      <c r="B549" s="82"/>
      <c r="C549" s="82"/>
      <c r="D549" s="82"/>
      <c r="E549" s="82"/>
      <c r="F549" s="82"/>
      <c r="G549" s="82"/>
      <c r="H549" s="82"/>
      <c r="I549" s="91"/>
      <c r="J549" s="82"/>
      <c r="K549" s="82"/>
      <c r="L549" s="82"/>
      <c r="M549" s="82"/>
      <c r="N549" s="82"/>
      <c r="O549" s="82"/>
      <c r="P549" s="82"/>
      <c r="Q549" s="82"/>
      <c r="R549" s="82"/>
    </row>
    <row r="550" spans="1:18" ht="14.25" customHeight="1">
      <c r="A550" s="82"/>
      <c r="B550" s="82"/>
      <c r="C550" s="82"/>
      <c r="D550" s="82"/>
      <c r="E550" s="82"/>
      <c r="F550" s="82"/>
      <c r="G550" s="82"/>
      <c r="H550" s="82"/>
      <c r="I550" s="91"/>
      <c r="J550" s="82"/>
      <c r="K550" s="82"/>
      <c r="L550" s="82"/>
      <c r="M550" s="82"/>
      <c r="N550" s="82"/>
      <c r="O550" s="82"/>
      <c r="P550" s="82"/>
      <c r="Q550" s="82"/>
      <c r="R550" s="82"/>
    </row>
    <row r="551" spans="1:18" ht="14.25" customHeight="1">
      <c r="A551" s="82"/>
      <c r="B551" s="82"/>
      <c r="C551" s="82"/>
      <c r="D551" s="82"/>
      <c r="E551" s="82"/>
      <c r="F551" s="82"/>
      <c r="G551" s="82"/>
      <c r="H551" s="82"/>
      <c r="I551" s="91"/>
      <c r="J551" s="82"/>
      <c r="K551" s="82"/>
      <c r="L551" s="82"/>
      <c r="M551" s="82"/>
      <c r="N551" s="82"/>
      <c r="O551" s="82"/>
      <c r="P551" s="82"/>
      <c r="Q551" s="82"/>
      <c r="R551" s="82"/>
    </row>
    <row r="552" spans="1:18" ht="14.25" customHeight="1">
      <c r="A552" s="82"/>
      <c r="B552" s="82"/>
      <c r="C552" s="82"/>
      <c r="D552" s="82"/>
      <c r="E552" s="82"/>
      <c r="F552" s="82"/>
      <c r="G552" s="82"/>
      <c r="H552" s="82"/>
      <c r="I552" s="91"/>
      <c r="J552" s="82"/>
      <c r="K552" s="82"/>
      <c r="L552" s="82"/>
      <c r="M552" s="82"/>
      <c r="N552" s="82"/>
      <c r="O552" s="82"/>
      <c r="P552" s="82"/>
      <c r="Q552" s="82"/>
      <c r="R552" s="82"/>
    </row>
    <row r="553" spans="1:18" ht="14.25" customHeight="1">
      <c r="A553" s="82"/>
      <c r="B553" s="82"/>
      <c r="C553" s="82"/>
      <c r="D553" s="82"/>
      <c r="E553" s="82"/>
      <c r="F553" s="82"/>
      <c r="G553" s="82"/>
      <c r="H553" s="82"/>
      <c r="I553" s="91"/>
      <c r="J553" s="82"/>
      <c r="K553" s="82"/>
      <c r="L553" s="82"/>
      <c r="M553" s="82"/>
      <c r="N553" s="82"/>
      <c r="O553" s="82"/>
      <c r="P553" s="82"/>
      <c r="Q553" s="82"/>
      <c r="R553" s="82"/>
    </row>
    <row r="554" spans="1:18" ht="14.25" customHeight="1">
      <c r="A554" s="82"/>
      <c r="B554" s="82"/>
      <c r="C554" s="82"/>
      <c r="D554" s="82"/>
      <c r="E554" s="82"/>
      <c r="F554" s="82"/>
      <c r="G554" s="82"/>
      <c r="H554" s="82"/>
      <c r="I554" s="91"/>
      <c r="J554" s="82"/>
      <c r="K554" s="82"/>
      <c r="L554" s="82"/>
      <c r="M554" s="82"/>
      <c r="N554" s="82"/>
      <c r="O554" s="82"/>
      <c r="P554" s="82"/>
      <c r="Q554" s="82"/>
      <c r="R554" s="82"/>
    </row>
    <row r="555" spans="1:18" ht="14.25" customHeight="1">
      <c r="A555" s="82"/>
      <c r="B555" s="82"/>
      <c r="C555" s="82"/>
      <c r="D555" s="82"/>
      <c r="E555" s="82"/>
      <c r="F555" s="82"/>
      <c r="G555" s="82"/>
      <c r="H555" s="82"/>
      <c r="I555" s="91"/>
      <c r="J555" s="82"/>
      <c r="K555" s="82"/>
      <c r="L555" s="82"/>
      <c r="M555" s="82"/>
      <c r="N555" s="82"/>
      <c r="O555" s="82"/>
      <c r="P555" s="82"/>
      <c r="Q555" s="82"/>
      <c r="R555" s="82"/>
    </row>
    <row r="556" spans="1:18" ht="14.25" customHeight="1">
      <c r="A556" s="82"/>
      <c r="B556" s="82"/>
      <c r="C556" s="82"/>
      <c r="D556" s="82"/>
      <c r="E556" s="82"/>
      <c r="F556" s="82"/>
      <c r="G556" s="82"/>
      <c r="H556" s="82"/>
      <c r="I556" s="91"/>
      <c r="J556" s="82"/>
      <c r="K556" s="82"/>
      <c r="L556" s="82"/>
      <c r="M556" s="82"/>
      <c r="N556" s="82"/>
      <c r="O556" s="82"/>
      <c r="P556" s="82"/>
      <c r="Q556" s="82"/>
      <c r="R556" s="82"/>
    </row>
    <row r="557" spans="1:18" ht="14.25" customHeight="1">
      <c r="A557" s="82"/>
      <c r="B557" s="82"/>
      <c r="C557" s="82"/>
      <c r="D557" s="82"/>
      <c r="E557" s="82"/>
      <c r="F557" s="82"/>
      <c r="G557" s="82"/>
      <c r="H557" s="82"/>
      <c r="I557" s="91"/>
      <c r="J557" s="82"/>
      <c r="K557" s="82"/>
      <c r="L557" s="82"/>
      <c r="M557" s="82"/>
      <c r="N557" s="82"/>
      <c r="O557" s="82"/>
      <c r="P557" s="82"/>
      <c r="Q557" s="82"/>
      <c r="R557" s="82"/>
    </row>
    <row r="558" spans="1:18" ht="14.25" customHeight="1">
      <c r="A558" s="82"/>
      <c r="B558" s="82"/>
      <c r="C558" s="82"/>
      <c r="D558" s="82"/>
      <c r="E558" s="82"/>
      <c r="F558" s="82"/>
      <c r="G558" s="82"/>
      <c r="H558" s="82"/>
      <c r="I558" s="91"/>
      <c r="J558" s="82"/>
      <c r="K558" s="82"/>
      <c r="L558" s="82"/>
      <c r="M558" s="82"/>
      <c r="N558" s="82"/>
      <c r="O558" s="82"/>
      <c r="P558" s="82"/>
      <c r="Q558" s="82"/>
      <c r="R558" s="82"/>
    </row>
    <row r="559" spans="1:18" ht="14.25" customHeight="1">
      <c r="A559" s="82"/>
      <c r="B559" s="82"/>
      <c r="C559" s="82"/>
      <c r="D559" s="82"/>
      <c r="E559" s="82"/>
      <c r="F559" s="82"/>
      <c r="G559" s="82"/>
      <c r="H559" s="82"/>
      <c r="I559" s="91"/>
      <c r="J559" s="82"/>
      <c r="K559" s="82"/>
      <c r="L559" s="82"/>
      <c r="M559" s="82"/>
      <c r="N559" s="82"/>
      <c r="O559" s="82"/>
      <c r="P559" s="82"/>
      <c r="Q559" s="82"/>
      <c r="R559" s="82"/>
    </row>
    <row r="560" spans="1:18" ht="14.25" customHeight="1">
      <c r="A560" s="82"/>
      <c r="B560" s="82"/>
      <c r="C560" s="82"/>
      <c r="D560" s="82"/>
      <c r="E560" s="82"/>
      <c r="F560" s="82"/>
      <c r="G560" s="82"/>
      <c r="H560" s="82"/>
      <c r="I560" s="91"/>
      <c r="J560" s="82"/>
      <c r="K560" s="82"/>
      <c r="L560" s="82"/>
      <c r="M560" s="82"/>
      <c r="N560" s="82"/>
      <c r="O560" s="82"/>
      <c r="P560" s="82"/>
      <c r="Q560" s="82"/>
      <c r="R560" s="82"/>
    </row>
    <row r="561" spans="1:18" ht="14.25" customHeight="1">
      <c r="A561" s="82"/>
      <c r="B561" s="82"/>
      <c r="C561" s="82"/>
      <c r="D561" s="82"/>
      <c r="E561" s="82"/>
      <c r="F561" s="82"/>
      <c r="G561" s="82"/>
      <c r="H561" s="82"/>
      <c r="I561" s="91"/>
      <c r="J561" s="82"/>
      <c r="K561" s="82"/>
      <c r="L561" s="82"/>
      <c r="M561" s="82"/>
      <c r="N561" s="82"/>
      <c r="O561" s="82"/>
      <c r="P561" s="82"/>
      <c r="Q561" s="82"/>
      <c r="R561" s="82"/>
    </row>
    <row r="562" spans="1:18" ht="14.25" customHeight="1">
      <c r="A562" s="82"/>
      <c r="B562" s="82"/>
      <c r="C562" s="82"/>
      <c r="D562" s="82"/>
      <c r="E562" s="82"/>
      <c r="F562" s="82"/>
      <c r="G562" s="82"/>
      <c r="H562" s="82"/>
      <c r="I562" s="91"/>
      <c r="J562" s="82"/>
      <c r="K562" s="82"/>
      <c r="L562" s="82"/>
      <c r="M562" s="82"/>
      <c r="N562" s="82"/>
      <c r="O562" s="82"/>
      <c r="P562" s="82"/>
      <c r="Q562" s="82"/>
      <c r="R562" s="82"/>
    </row>
    <row r="563" spans="1:18" ht="14.25" customHeight="1">
      <c r="A563" s="82"/>
      <c r="B563" s="82"/>
      <c r="C563" s="82"/>
      <c r="D563" s="82"/>
      <c r="E563" s="82"/>
      <c r="F563" s="82"/>
      <c r="G563" s="82"/>
      <c r="H563" s="82"/>
      <c r="I563" s="91"/>
      <c r="J563" s="82"/>
      <c r="K563" s="82"/>
      <c r="L563" s="82"/>
      <c r="M563" s="82"/>
      <c r="N563" s="82"/>
      <c r="O563" s="82"/>
      <c r="P563" s="82"/>
      <c r="Q563" s="82"/>
      <c r="R563" s="82"/>
    </row>
    <row r="564" spans="1:18" ht="14.25" customHeight="1">
      <c r="A564" s="82"/>
      <c r="B564" s="82"/>
      <c r="C564" s="82"/>
      <c r="D564" s="82"/>
      <c r="E564" s="82"/>
      <c r="F564" s="82"/>
      <c r="G564" s="82"/>
      <c r="H564" s="82"/>
      <c r="I564" s="91"/>
      <c r="J564" s="82"/>
      <c r="K564" s="82"/>
      <c r="L564" s="82"/>
      <c r="M564" s="82"/>
      <c r="N564" s="82"/>
      <c r="O564" s="82"/>
      <c r="P564" s="82"/>
      <c r="Q564" s="82"/>
      <c r="R564" s="82"/>
    </row>
    <row r="565" spans="1:18" ht="14.25" customHeight="1">
      <c r="A565" s="82"/>
      <c r="B565" s="82"/>
      <c r="C565" s="82"/>
      <c r="D565" s="82"/>
      <c r="E565" s="82"/>
      <c r="F565" s="82"/>
      <c r="G565" s="82"/>
      <c r="H565" s="82"/>
      <c r="I565" s="91"/>
      <c r="J565" s="82"/>
      <c r="K565" s="82"/>
      <c r="L565" s="82"/>
      <c r="M565" s="82"/>
      <c r="N565" s="82"/>
      <c r="O565" s="82"/>
      <c r="P565" s="82"/>
      <c r="Q565" s="82"/>
      <c r="R565" s="82"/>
    </row>
    <row r="566" spans="1:18" ht="14.25" customHeight="1">
      <c r="A566" s="82"/>
      <c r="B566" s="82"/>
      <c r="C566" s="82"/>
      <c r="D566" s="82"/>
      <c r="E566" s="82"/>
      <c r="F566" s="82"/>
      <c r="G566" s="82"/>
      <c r="H566" s="82"/>
      <c r="I566" s="91"/>
      <c r="J566" s="82"/>
      <c r="K566" s="82"/>
      <c r="L566" s="82"/>
      <c r="M566" s="82"/>
      <c r="N566" s="82"/>
      <c r="O566" s="82"/>
      <c r="P566" s="82"/>
      <c r="Q566" s="82"/>
      <c r="R566" s="82"/>
    </row>
    <row r="567" spans="1:18" ht="14.25" customHeight="1">
      <c r="A567" s="82"/>
      <c r="B567" s="82"/>
      <c r="C567" s="82"/>
      <c r="D567" s="82"/>
      <c r="E567" s="82"/>
      <c r="F567" s="82"/>
      <c r="G567" s="82"/>
      <c r="H567" s="82"/>
      <c r="I567" s="91"/>
      <c r="J567" s="82"/>
      <c r="K567" s="82"/>
      <c r="L567" s="82"/>
      <c r="M567" s="82"/>
      <c r="N567" s="82"/>
      <c r="O567" s="82"/>
      <c r="P567" s="82"/>
      <c r="Q567" s="82"/>
      <c r="R567" s="82"/>
    </row>
    <row r="568" spans="1:18" ht="14.25" customHeight="1">
      <c r="A568" s="82"/>
      <c r="B568" s="82"/>
      <c r="C568" s="82"/>
      <c r="D568" s="82"/>
      <c r="E568" s="82"/>
      <c r="F568" s="82"/>
      <c r="G568" s="82"/>
      <c r="H568" s="82"/>
      <c r="I568" s="91"/>
      <c r="J568" s="82"/>
      <c r="K568" s="82"/>
      <c r="L568" s="82"/>
      <c r="M568" s="82"/>
      <c r="N568" s="82"/>
      <c r="O568" s="82"/>
      <c r="P568" s="82"/>
      <c r="Q568" s="82"/>
      <c r="R568" s="82"/>
    </row>
    <row r="569" spans="1:18" ht="14.25" customHeight="1">
      <c r="A569" s="82"/>
      <c r="B569" s="82"/>
      <c r="C569" s="82"/>
      <c r="D569" s="82"/>
      <c r="E569" s="82"/>
      <c r="F569" s="82"/>
      <c r="G569" s="82"/>
      <c r="H569" s="82"/>
      <c r="I569" s="91"/>
      <c r="J569" s="82"/>
      <c r="K569" s="82"/>
      <c r="L569" s="82"/>
      <c r="M569" s="82"/>
      <c r="N569" s="82"/>
      <c r="O569" s="82"/>
      <c r="P569" s="82"/>
      <c r="Q569" s="82"/>
      <c r="R569" s="82"/>
    </row>
    <row r="570" spans="1:18" ht="14.25" customHeight="1">
      <c r="A570" s="82"/>
      <c r="B570" s="82"/>
      <c r="C570" s="82"/>
      <c r="D570" s="82"/>
      <c r="E570" s="82"/>
      <c r="F570" s="82"/>
      <c r="G570" s="82"/>
      <c r="H570" s="82"/>
      <c r="I570" s="91"/>
      <c r="J570" s="82"/>
      <c r="K570" s="82"/>
      <c r="L570" s="82"/>
      <c r="M570" s="82"/>
      <c r="N570" s="82"/>
      <c r="O570" s="82"/>
      <c r="P570" s="82"/>
      <c r="Q570" s="82"/>
      <c r="R570" s="82"/>
    </row>
    <row r="571" spans="1:18" ht="14.25" customHeight="1">
      <c r="A571" s="82"/>
      <c r="B571" s="82"/>
      <c r="C571" s="82"/>
      <c r="D571" s="82"/>
      <c r="E571" s="82"/>
      <c r="F571" s="82"/>
      <c r="G571" s="82"/>
      <c r="H571" s="82"/>
      <c r="I571" s="91"/>
      <c r="J571" s="82"/>
      <c r="K571" s="82"/>
      <c r="L571" s="82"/>
      <c r="M571" s="82"/>
      <c r="N571" s="82"/>
      <c r="O571" s="82"/>
      <c r="P571" s="82"/>
      <c r="Q571" s="82"/>
      <c r="R571" s="82"/>
    </row>
    <row r="572" spans="1:18" ht="14.25" customHeight="1">
      <c r="A572" s="82"/>
      <c r="B572" s="82"/>
      <c r="C572" s="82"/>
      <c r="D572" s="82"/>
      <c r="E572" s="82"/>
      <c r="F572" s="82"/>
      <c r="G572" s="82"/>
      <c r="H572" s="82"/>
      <c r="I572" s="91"/>
      <c r="J572" s="82"/>
      <c r="K572" s="82"/>
      <c r="L572" s="82"/>
      <c r="M572" s="82"/>
      <c r="N572" s="82"/>
      <c r="O572" s="82"/>
      <c r="P572" s="82"/>
      <c r="Q572" s="82"/>
      <c r="R572" s="82"/>
    </row>
    <row r="573" spans="1:18" ht="14.25" customHeight="1">
      <c r="A573" s="82"/>
      <c r="B573" s="82"/>
      <c r="C573" s="82"/>
      <c r="D573" s="82"/>
      <c r="E573" s="82"/>
      <c r="F573" s="82"/>
      <c r="G573" s="82"/>
      <c r="H573" s="82"/>
      <c r="I573" s="91"/>
      <c r="J573" s="82"/>
      <c r="K573" s="82"/>
      <c r="L573" s="82"/>
      <c r="M573" s="82"/>
      <c r="N573" s="82"/>
      <c r="O573" s="82"/>
      <c r="P573" s="82"/>
      <c r="Q573" s="82"/>
      <c r="R573" s="82"/>
    </row>
    <row r="574" spans="1:18" ht="14.25" customHeight="1">
      <c r="A574" s="82"/>
      <c r="B574" s="82"/>
      <c r="C574" s="82"/>
      <c r="D574" s="82"/>
      <c r="E574" s="82"/>
      <c r="F574" s="82"/>
      <c r="G574" s="82"/>
      <c r="H574" s="82"/>
      <c r="I574" s="91"/>
      <c r="J574" s="82"/>
      <c r="K574" s="82"/>
      <c r="L574" s="82"/>
      <c r="M574" s="82"/>
      <c r="N574" s="82"/>
      <c r="O574" s="82"/>
      <c r="P574" s="82"/>
      <c r="Q574" s="82"/>
      <c r="R574" s="82"/>
    </row>
    <row r="575" spans="1:18" ht="14.25" customHeight="1">
      <c r="A575" s="82"/>
      <c r="B575" s="82"/>
      <c r="C575" s="82"/>
      <c r="D575" s="82"/>
      <c r="E575" s="82"/>
      <c r="F575" s="82"/>
      <c r="G575" s="82"/>
      <c r="H575" s="82"/>
      <c r="I575" s="91"/>
      <c r="J575" s="82"/>
      <c r="K575" s="82"/>
      <c r="L575" s="82"/>
      <c r="M575" s="82"/>
      <c r="N575" s="82"/>
      <c r="O575" s="82"/>
      <c r="P575" s="82"/>
      <c r="Q575" s="82"/>
      <c r="R575" s="82"/>
    </row>
    <row r="576" spans="1:18" ht="14.25" customHeight="1">
      <c r="A576" s="82"/>
      <c r="B576" s="82"/>
      <c r="C576" s="82"/>
      <c r="D576" s="82"/>
      <c r="E576" s="82"/>
      <c r="F576" s="82"/>
      <c r="G576" s="82"/>
      <c r="H576" s="82"/>
      <c r="I576" s="91"/>
      <c r="J576" s="82"/>
      <c r="K576" s="82"/>
      <c r="L576" s="82"/>
      <c r="M576" s="82"/>
      <c r="N576" s="82"/>
      <c r="O576" s="82"/>
      <c r="P576" s="82"/>
      <c r="Q576" s="82"/>
      <c r="R576" s="82"/>
    </row>
    <row r="577" spans="1:18" ht="14.25" customHeight="1">
      <c r="A577" s="82"/>
      <c r="B577" s="82"/>
      <c r="C577" s="82"/>
      <c r="D577" s="82"/>
      <c r="E577" s="82"/>
      <c r="F577" s="82"/>
      <c r="G577" s="82"/>
      <c r="H577" s="82"/>
      <c r="I577" s="91"/>
      <c r="J577" s="82"/>
      <c r="K577" s="82"/>
      <c r="L577" s="82"/>
      <c r="M577" s="82"/>
      <c r="N577" s="82"/>
      <c r="O577" s="82"/>
      <c r="P577" s="82"/>
      <c r="Q577" s="82"/>
      <c r="R577" s="82"/>
    </row>
    <row r="578" spans="1:18" ht="14.25" customHeight="1">
      <c r="A578" s="82"/>
      <c r="B578" s="82"/>
      <c r="C578" s="82"/>
      <c r="D578" s="82"/>
      <c r="E578" s="82"/>
      <c r="F578" s="82"/>
      <c r="G578" s="82"/>
      <c r="H578" s="82"/>
      <c r="I578" s="91"/>
      <c r="J578" s="82"/>
      <c r="K578" s="82"/>
      <c r="L578" s="82"/>
      <c r="M578" s="82"/>
      <c r="N578" s="82"/>
      <c r="O578" s="82"/>
      <c r="P578" s="82"/>
      <c r="Q578" s="82"/>
      <c r="R578" s="82"/>
    </row>
    <row r="579" spans="1:18" ht="14.25" customHeight="1">
      <c r="A579" s="82"/>
      <c r="B579" s="82"/>
      <c r="C579" s="82"/>
      <c r="D579" s="82"/>
      <c r="E579" s="82"/>
      <c r="F579" s="82"/>
      <c r="G579" s="82"/>
      <c r="H579" s="82"/>
      <c r="I579" s="91"/>
      <c r="J579" s="82"/>
      <c r="K579" s="82"/>
      <c r="L579" s="82"/>
      <c r="M579" s="82"/>
      <c r="N579" s="82"/>
      <c r="O579" s="82"/>
      <c r="P579" s="82"/>
      <c r="Q579" s="82"/>
      <c r="R579" s="82"/>
    </row>
    <row r="580" spans="1:18" ht="14.25" customHeight="1">
      <c r="A580" s="82"/>
      <c r="B580" s="82"/>
      <c r="C580" s="82"/>
      <c r="D580" s="82"/>
      <c r="E580" s="82"/>
      <c r="F580" s="82"/>
      <c r="G580" s="82"/>
      <c r="H580" s="82"/>
      <c r="I580" s="91"/>
      <c r="J580" s="82"/>
      <c r="K580" s="82"/>
      <c r="L580" s="82"/>
      <c r="M580" s="82"/>
      <c r="N580" s="82"/>
      <c r="O580" s="82"/>
      <c r="P580" s="82"/>
      <c r="Q580" s="82"/>
      <c r="R580" s="82"/>
    </row>
    <row r="581" spans="1:18" ht="14.25" customHeight="1">
      <c r="A581" s="82"/>
      <c r="B581" s="82"/>
      <c r="C581" s="82"/>
      <c r="D581" s="82"/>
      <c r="E581" s="82"/>
      <c r="F581" s="82"/>
      <c r="G581" s="82"/>
      <c r="H581" s="82"/>
      <c r="I581" s="91"/>
      <c r="J581" s="82"/>
      <c r="K581" s="82"/>
      <c r="L581" s="82"/>
      <c r="M581" s="82"/>
      <c r="N581" s="82"/>
      <c r="O581" s="82"/>
      <c r="P581" s="82"/>
      <c r="Q581" s="82"/>
      <c r="R581" s="82"/>
    </row>
    <row r="582" spans="1:18" ht="14.25" customHeight="1">
      <c r="A582" s="82"/>
      <c r="B582" s="82"/>
      <c r="C582" s="82"/>
      <c r="D582" s="82"/>
      <c r="E582" s="82"/>
      <c r="F582" s="82"/>
      <c r="G582" s="82"/>
      <c r="H582" s="82"/>
      <c r="I582" s="91"/>
      <c r="J582" s="82"/>
      <c r="K582" s="82"/>
      <c r="L582" s="82"/>
      <c r="M582" s="82"/>
      <c r="N582" s="82"/>
      <c r="O582" s="82"/>
      <c r="P582" s="82"/>
      <c r="Q582" s="82"/>
      <c r="R582" s="82"/>
    </row>
    <row r="583" spans="1:18" ht="14.25" customHeight="1">
      <c r="A583" s="82"/>
      <c r="B583" s="82"/>
      <c r="C583" s="82"/>
      <c r="D583" s="82"/>
      <c r="E583" s="82"/>
      <c r="F583" s="82"/>
      <c r="G583" s="82"/>
      <c r="H583" s="82"/>
      <c r="I583" s="91"/>
      <c r="J583" s="82"/>
      <c r="K583" s="82"/>
      <c r="L583" s="82"/>
      <c r="M583" s="82"/>
      <c r="N583" s="82"/>
      <c r="O583" s="82"/>
      <c r="P583" s="82"/>
      <c r="Q583" s="82"/>
      <c r="R583" s="82"/>
    </row>
    <row r="584" spans="1:18" ht="14.25" customHeight="1">
      <c r="A584" s="82"/>
      <c r="B584" s="82"/>
      <c r="C584" s="82"/>
      <c r="D584" s="82"/>
      <c r="E584" s="82"/>
      <c r="F584" s="82"/>
      <c r="G584" s="82"/>
      <c r="H584" s="82"/>
      <c r="I584" s="91"/>
      <c r="J584" s="82"/>
      <c r="K584" s="82"/>
      <c r="L584" s="82"/>
      <c r="M584" s="82"/>
      <c r="N584" s="82"/>
      <c r="O584" s="82"/>
      <c r="P584" s="82"/>
      <c r="Q584" s="82"/>
      <c r="R584" s="82"/>
    </row>
    <row r="585" spans="1:18" ht="14.25" customHeight="1">
      <c r="A585" s="82"/>
      <c r="B585" s="82"/>
      <c r="C585" s="82"/>
      <c r="D585" s="82"/>
      <c r="E585" s="82"/>
      <c r="F585" s="82"/>
      <c r="G585" s="82"/>
      <c r="H585" s="82"/>
      <c r="I585" s="91"/>
      <c r="J585" s="82"/>
      <c r="K585" s="82"/>
      <c r="L585" s="82"/>
      <c r="M585" s="82"/>
      <c r="N585" s="82"/>
      <c r="O585" s="82"/>
      <c r="P585" s="82"/>
      <c r="Q585" s="82"/>
      <c r="R585" s="82"/>
    </row>
    <row r="586" spans="1:18" ht="14.25" customHeight="1">
      <c r="A586" s="82"/>
      <c r="B586" s="82"/>
      <c r="C586" s="82"/>
      <c r="D586" s="82"/>
      <c r="E586" s="82"/>
      <c r="F586" s="82"/>
      <c r="G586" s="82"/>
      <c r="H586" s="82"/>
      <c r="I586" s="91"/>
      <c r="J586" s="82"/>
      <c r="K586" s="82"/>
      <c r="L586" s="82"/>
      <c r="M586" s="82"/>
      <c r="N586" s="82"/>
      <c r="O586" s="82"/>
      <c r="P586" s="82"/>
      <c r="Q586" s="82"/>
      <c r="R586" s="82"/>
    </row>
    <row r="587" spans="1:18" ht="14.25" customHeight="1">
      <c r="A587" s="82"/>
      <c r="B587" s="82"/>
      <c r="C587" s="82"/>
      <c r="D587" s="82"/>
      <c r="E587" s="82"/>
      <c r="F587" s="82"/>
      <c r="G587" s="82"/>
      <c r="H587" s="82"/>
      <c r="I587" s="91"/>
      <c r="J587" s="82"/>
      <c r="K587" s="82"/>
      <c r="L587" s="82"/>
      <c r="M587" s="82"/>
      <c r="N587" s="82"/>
      <c r="O587" s="82"/>
      <c r="P587" s="82"/>
      <c r="Q587" s="82"/>
      <c r="R587" s="82"/>
    </row>
    <row r="588" spans="1:18" ht="14.25" customHeight="1">
      <c r="A588" s="82"/>
      <c r="B588" s="82"/>
      <c r="C588" s="82"/>
      <c r="D588" s="82"/>
      <c r="E588" s="82"/>
      <c r="F588" s="82"/>
      <c r="G588" s="82"/>
      <c r="H588" s="82"/>
      <c r="I588" s="91"/>
      <c r="J588" s="82"/>
      <c r="K588" s="82"/>
      <c r="L588" s="82"/>
      <c r="M588" s="82"/>
      <c r="N588" s="82"/>
      <c r="O588" s="82"/>
      <c r="P588" s="82"/>
      <c r="Q588" s="82"/>
      <c r="R588" s="82"/>
    </row>
    <row r="589" spans="1:18" ht="14.25" customHeight="1">
      <c r="A589" s="82"/>
      <c r="B589" s="82"/>
      <c r="C589" s="82"/>
      <c r="D589" s="82"/>
      <c r="E589" s="82"/>
      <c r="F589" s="82"/>
      <c r="G589" s="82"/>
      <c r="H589" s="82"/>
      <c r="I589" s="91"/>
      <c r="J589" s="82"/>
      <c r="K589" s="82"/>
      <c r="L589" s="82"/>
      <c r="M589" s="82"/>
      <c r="N589" s="82"/>
      <c r="O589" s="82"/>
      <c r="P589" s="82"/>
      <c r="Q589" s="82"/>
      <c r="R589" s="82"/>
    </row>
    <row r="590" spans="1:18" ht="14.25" customHeight="1">
      <c r="A590" s="82"/>
      <c r="B590" s="82"/>
      <c r="C590" s="82"/>
      <c r="D590" s="82"/>
      <c r="E590" s="82"/>
      <c r="F590" s="82"/>
      <c r="G590" s="82"/>
      <c r="H590" s="82"/>
      <c r="I590" s="91"/>
      <c r="J590" s="82"/>
      <c r="K590" s="82"/>
      <c r="L590" s="82"/>
      <c r="M590" s="82"/>
      <c r="N590" s="82"/>
      <c r="O590" s="82"/>
      <c r="P590" s="82"/>
      <c r="Q590" s="82"/>
      <c r="R590" s="82"/>
    </row>
    <row r="591" spans="1:18" ht="14.25" customHeight="1">
      <c r="A591" s="82"/>
      <c r="B591" s="82"/>
      <c r="C591" s="82"/>
      <c r="D591" s="82"/>
      <c r="E591" s="82"/>
      <c r="F591" s="82"/>
      <c r="G591" s="82"/>
      <c r="H591" s="82"/>
      <c r="I591" s="91"/>
      <c r="J591" s="82"/>
      <c r="K591" s="82"/>
      <c r="L591" s="82"/>
      <c r="M591" s="82"/>
      <c r="N591" s="82"/>
      <c r="O591" s="82"/>
      <c r="P591" s="82"/>
      <c r="Q591" s="82"/>
      <c r="R591" s="82"/>
    </row>
    <row r="592" spans="1:18" ht="14.25" customHeight="1">
      <c r="A592" s="82"/>
      <c r="B592" s="82"/>
      <c r="C592" s="82"/>
      <c r="D592" s="82"/>
      <c r="E592" s="82"/>
      <c r="F592" s="82"/>
      <c r="G592" s="82"/>
      <c r="H592" s="82"/>
      <c r="I592" s="91"/>
      <c r="J592" s="82"/>
      <c r="K592" s="82"/>
      <c r="L592" s="82"/>
      <c r="M592" s="82"/>
      <c r="N592" s="82"/>
      <c r="O592" s="82"/>
      <c r="P592" s="82"/>
      <c r="Q592" s="82"/>
      <c r="R592" s="82"/>
    </row>
    <row r="593" spans="1:18" ht="14.25" customHeight="1">
      <c r="A593" s="82"/>
      <c r="B593" s="82"/>
      <c r="C593" s="82"/>
      <c r="D593" s="82"/>
      <c r="E593" s="82"/>
      <c r="F593" s="82"/>
      <c r="G593" s="82"/>
      <c r="H593" s="82"/>
      <c r="I593" s="91"/>
      <c r="J593" s="82"/>
      <c r="K593" s="82"/>
      <c r="L593" s="82"/>
      <c r="M593" s="82"/>
      <c r="N593" s="82"/>
      <c r="O593" s="82"/>
      <c r="P593" s="82"/>
      <c r="Q593" s="82"/>
      <c r="R593" s="82"/>
    </row>
    <row r="594" spans="1:18" ht="14.25" customHeight="1">
      <c r="A594" s="82"/>
      <c r="B594" s="82"/>
      <c r="C594" s="82"/>
      <c r="D594" s="82"/>
      <c r="E594" s="82"/>
      <c r="F594" s="82"/>
      <c r="G594" s="82"/>
      <c r="H594" s="82"/>
      <c r="I594" s="91"/>
      <c r="J594" s="82"/>
      <c r="K594" s="82"/>
      <c r="L594" s="82"/>
      <c r="M594" s="82"/>
      <c r="N594" s="82"/>
      <c r="O594" s="82"/>
      <c r="P594" s="82"/>
      <c r="Q594" s="82"/>
      <c r="R594" s="82"/>
    </row>
    <row r="595" spans="1:18" ht="14.25" customHeight="1">
      <c r="A595" s="82"/>
      <c r="B595" s="82"/>
      <c r="C595" s="82"/>
      <c r="D595" s="82"/>
      <c r="E595" s="82"/>
      <c r="F595" s="82"/>
      <c r="G595" s="82"/>
      <c r="H595" s="82"/>
      <c r="I595" s="91"/>
      <c r="J595" s="82"/>
      <c r="K595" s="82"/>
      <c r="L595" s="82"/>
      <c r="M595" s="82"/>
      <c r="N595" s="82"/>
      <c r="O595" s="82"/>
      <c r="P595" s="82"/>
      <c r="Q595" s="82"/>
      <c r="R595" s="82"/>
    </row>
    <row r="596" spans="1:18" ht="14.25" customHeight="1">
      <c r="A596" s="82"/>
      <c r="B596" s="82"/>
      <c r="C596" s="82"/>
      <c r="D596" s="82"/>
      <c r="E596" s="82"/>
      <c r="F596" s="82"/>
      <c r="G596" s="82"/>
      <c r="H596" s="82"/>
      <c r="I596" s="91"/>
      <c r="J596" s="82"/>
      <c r="K596" s="82"/>
      <c r="L596" s="82"/>
      <c r="M596" s="82"/>
      <c r="N596" s="82"/>
      <c r="O596" s="82"/>
      <c r="P596" s="82"/>
      <c r="Q596" s="82"/>
      <c r="R596" s="82"/>
    </row>
    <row r="597" spans="1:18" ht="14.25" customHeight="1">
      <c r="A597" s="82"/>
      <c r="B597" s="82"/>
      <c r="C597" s="82"/>
      <c r="D597" s="82"/>
      <c r="E597" s="82"/>
      <c r="F597" s="82"/>
      <c r="G597" s="82"/>
      <c r="H597" s="82"/>
      <c r="I597" s="91"/>
      <c r="J597" s="82"/>
      <c r="K597" s="82"/>
      <c r="L597" s="82"/>
      <c r="M597" s="82"/>
      <c r="N597" s="82"/>
      <c r="O597" s="82"/>
      <c r="P597" s="82"/>
      <c r="Q597" s="82"/>
      <c r="R597" s="82"/>
    </row>
    <row r="598" spans="1:18" ht="14.25" customHeight="1">
      <c r="A598" s="82"/>
      <c r="B598" s="82"/>
      <c r="C598" s="82"/>
      <c r="D598" s="82"/>
      <c r="E598" s="82"/>
      <c r="F598" s="82"/>
      <c r="G598" s="82"/>
      <c r="H598" s="82"/>
      <c r="I598" s="91"/>
      <c r="J598" s="82"/>
      <c r="K598" s="82"/>
      <c r="L598" s="82"/>
      <c r="M598" s="82"/>
      <c r="N598" s="82"/>
      <c r="O598" s="82"/>
      <c r="P598" s="82"/>
      <c r="Q598" s="82"/>
      <c r="R598" s="82"/>
    </row>
    <row r="599" spans="1:18" ht="14.25" customHeight="1">
      <c r="A599" s="82"/>
      <c r="B599" s="82"/>
      <c r="C599" s="82"/>
      <c r="D599" s="82"/>
      <c r="E599" s="82"/>
      <c r="F599" s="82"/>
      <c r="G599" s="82"/>
      <c r="H599" s="82"/>
      <c r="I599" s="91"/>
      <c r="J599" s="82"/>
      <c r="K599" s="82"/>
      <c r="L599" s="82"/>
      <c r="M599" s="82"/>
      <c r="N599" s="82"/>
      <c r="O599" s="82"/>
      <c r="P599" s="82"/>
      <c r="Q599" s="82"/>
      <c r="R599" s="82"/>
    </row>
    <row r="600" spans="1:18" ht="14.25" customHeight="1">
      <c r="A600" s="82"/>
      <c r="B600" s="82"/>
      <c r="C600" s="82"/>
      <c r="D600" s="82"/>
      <c r="E600" s="82"/>
      <c r="F600" s="82"/>
      <c r="G600" s="82"/>
      <c r="H600" s="82"/>
      <c r="I600" s="91"/>
      <c r="J600" s="82"/>
      <c r="K600" s="82"/>
      <c r="L600" s="82"/>
      <c r="M600" s="82"/>
      <c r="N600" s="82"/>
      <c r="O600" s="82"/>
      <c r="P600" s="82"/>
      <c r="Q600" s="82"/>
      <c r="R600" s="82"/>
    </row>
    <row r="601" spans="1:18" ht="14.25" customHeight="1">
      <c r="A601" s="82"/>
      <c r="B601" s="82"/>
      <c r="C601" s="82"/>
      <c r="D601" s="82"/>
      <c r="E601" s="82"/>
      <c r="F601" s="82"/>
      <c r="G601" s="82"/>
      <c r="H601" s="82"/>
      <c r="I601" s="91"/>
      <c r="J601" s="82"/>
      <c r="K601" s="82"/>
      <c r="L601" s="82"/>
      <c r="M601" s="82"/>
      <c r="N601" s="82"/>
      <c r="O601" s="82"/>
      <c r="P601" s="82"/>
      <c r="Q601" s="82"/>
      <c r="R601" s="82"/>
    </row>
    <row r="602" spans="1:18" ht="14.25" customHeight="1">
      <c r="A602" s="82"/>
      <c r="B602" s="82"/>
      <c r="C602" s="82"/>
      <c r="D602" s="82"/>
      <c r="E602" s="82"/>
      <c r="F602" s="82"/>
      <c r="G602" s="82"/>
      <c r="H602" s="82"/>
      <c r="I602" s="91"/>
      <c r="J602" s="82"/>
      <c r="K602" s="82"/>
      <c r="L602" s="82"/>
      <c r="M602" s="82"/>
      <c r="N602" s="82"/>
      <c r="O602" s="82"/>
      <c r="P602" s="82"/>
      <c r="Q602" s="82"/>
      <c r="R602" s="82"/>
    </row>
    <row r="603" spans="1:18" ht="14.25" customHeight="1">
      <c r="A603" s="82"/>
      <c r="B603" s="82"/>
      <c r="C603" s="82"/>
      <c r="D603" s="82"/>
      <c r="E603" s="82"/>
      <c r="F603" s="82"/>
      <c r="G603" s="82"/>
      <c r="H603" s="82"/>
      <c r="I603" s="91"/>
      <c r="J603" s="82"/>
      <c r="K603" s="82"/>
      <c r="L603" s="82"/>
      <c r="M603" s="82"/>
      <c r="N603" s="82"/>
      <c r="O603" s="82"/>
      <c r="P603" s="82"/>
      <c r="Q603" s="82"/>
      <c r="R603" s="82"/>
    </row>
    <row r="604" spans="1:18" ht="14.25" customHeight="1">
      <c r="A604" s="82"/>
      <c r="B604" s="82"/>
      <c r="C604" s="82"/>
      <c r="D604" s="82"/>
      <c r="E604" s="82"/>
      <c r="F604" s="82"/>
      <c r="G604" s="82"/>
      <c r="H604" s="82"/>
      <c r="I604" s="91"/>
      <c r="J604" s="82"/>
      <c r="K604" s="82"/>
      <c r="L604" s="82"/>
      <c r="M604" s="82"/>
      <c r="N604" s="82"/>
      <c r="O604" s="82"/>
      <c r="P604" s="82"/>
      <c r="Q604" s="82"/>
      <c r="R604" s="82"/>
    </row>
    <row r="605" spans="1:18" ht="14.25" customHeight="1">
      <c r="A605" s="82"/>
      <c r="B605" s="82"/>
      <c r="C605" s="82"/>
      <c r="D605" s="82"/>
      <c r="E605" s="82"/>
      <c r="F605" s="82"/>
      <c r="G605" s="82"/>
      <c r="H605" s="82"/>
      <c r="I605" s="91"/>
      <c r="J605" s="82"/>
      <c r="K605" s="82"/>
      <c r="L605" s="82"/>
      <c r="M605" s="82"/>
      <c r="N605" s="82"/>
      <c r="O605" s="82"/>
      <c r="P605" s="82"/>
      <c r="Q605" s="82"/>
      <c r="R605" s="82"/>
    </row>
    <row r="606" spans="1:18" ht="14.25" customHeight="1">
      <c r="A606" s="82"/>
      <c r="B606" s="82"/>
      <c r="C606" s="82"/>
      <c r="D606" s="82"/>
      <c r="E606" s="82"/>
      <c r="F606" s="82"/>
      <c r="G606" s="82"/>
      <c r="H606" s="82"/>
      <c r="I606" s="91"/>
      <c r="J606" s="82"/>
      <c r="K606" s="82"/>
      <c r="L606" s="82"/>
      <c r="M606" s="82"/>
      <c r="N606" s="82"/>
      <c r="O606" s="82"/>
      <c r="P606" s="82"/>
      <c r="Q606" s="82"/>
      <c r="R606" s="82"/>
    </row>
    <row r="607" spans="1:18" ht="14.25" customHeight="1">
      <c r="A607" s="82"/>
      <c r="B607" s="82"/>
      <c r="C607" s="82"/>
      <c r="D607" s="82"/>
      <c r="E607" s="82"/>
      <c r="F607" s="82"/>
      <c r="G607" s="82"/>
      <c r="H607" s="82"/>
      <c r="I607" s="91"/>
      <c r="J607" s="82"/>
      <c r="K607" s="82"/>
      <c r="L607" s="82"/>
      <c r="M607" s="82"/>
      <c r="N607" s="82"/>
      <c r="O607" s="82"/>
      <c r="P607" s="82"/>
      <c r="Q607" s="82"/>
      <c r="R607" s="82"/>
    </row>
    <row r="608" spans="1:18" ht="14.25" customHeight="1">
      <c r="A608" s="82"/>
      <c r="B608" s="82"/>
      <c r="C608" s="82"/>
      <c r="D608" s="82"/>
      <c r="E608" s="82"/>
      <c r="F608" s="82"/>
      <c r="G608" s="82"/>
      <c r="H608" s="82"/>
      <c r="I608" s="91"/>
      <c r="J608" s="82"/>
      <c r="K608" s="82"/>
      <c r="L608" s="82"/>
      <c r="M608" s="82"/>
      <c r="N608" s="82"/>
      <c r="O608" s="82"/>
      <c r="P608" s="82"/>
      <c r="Q608" s="82"/>
      <c r="R608" s="82"/>
    </row>
    <row r="609" spans="1:18" ht="14.25" customHeight="1">
      <c r="A609" s="82"/>
      <c r="B609" s="82"/>
      <c r="C609" s="82"/>
      <c r="D609" s="82"/>
      <c r="E609" s="82"/>
      <c r="F609" s="82"/>
      <c r="G609" s="82"/>
      <c r="H609" s="82"/>
      <c r="I609" s="91"/>
      <c r="J609" s="82"/>
      <c r="K609" s="82"/>
      <c r="L609" s="82"/>
      <c r="M609" s="82"/>
      <c r="N609" s="82"/>
      <c r="O609" s="82"/>
      <c r="P609" s="82"/>
      <c r="Q609" s="82"/>
      <c r="R609" s="82"/>
    </row>
    <row r="610" spans="1:18" ht="14.25" customHeight="1">
      <c r="A610" s="82"/>
      <c r="B610" s="82"/>
      <c r="C610" s="82"/>
      <c r="D610" s="82"/>
      <c r="E610" s="82"/>
      <c r="F610" s="82"/>
      <c r="G610" s="82"/>
      <c r="H610" s="82"/>
      <c r="I610" s="91"/>
      <c r="J610" s="82"/>
      <c r="K610" s="82"/>
      <c r="L610" s="82"/>
      <c r="M610" s="82"/>
      <c r="N610" s="82"/>
      <c r="O610" s="82"/>
      <c r="P610" s="82"/>
      <c r="Q610" s="82"/>
      <c r="R610" s="82"/>
    </row>
    <row r="611" spans="1:18" ht="14.25" customHeight="1">
      <c r="A611" s="82"/>
      <c r="B611" s="82"/>
      <c r="C611" s="82"/>
      <c r="D611" s="82"/>
      <c r="E611" s="82"/>
      <c r="F611" s="82"/>
      <c r="G611" s="82"/>
      <c r="H611" s="82"/>
      <c r="I611" s="91"/>
      <c r="J611" s="82"/>
      <c r="K611" s="82"/>
      <c r="L611" s="82"/>
      <c r="M611" s="82"/>
      <c r="N611" s="82"/>
      <c r="O611" s="82"/>
      <c r="P611" s="82"/>
      <c r="Q611" s="82"/>
      <c r="R611" s="82"/>
    </row>
    <row r="612" spans="1:18" ht="14.25" customHeight="1">
      <c r="A612" s="82"/>
      <c r="B612" s="82"/>
      <c r="C612" s="82"/>
      <c r="D612" s="82"/>
      <c r="E612" s="82"/>
      <c r="F612" s="82"/>
      <c r="G612" s="82"/>
      <c r="H612" s="82"/>
      <c r="I612" s="91"/>
      <c r="J612" s="82"/>
      <c r="K612" s="82"/>
      <c r="L612" s="82"/>
      <c r="M612" s="82"/>
      <c r="N612" s="82"/>
      <c r="O612" s="82"/>
      <c r="P612" s="82"/>
      <c r="Q612" s="82"/>
      <c r="R612" s="82"/>
    </row>
    <row r="613" spans="1:18" ht="14.25" customHeight="1">
      <c r="A613" s="82"/>
      <c r="B613" s="82"/>
      <c r="C613" s="82"/>
      <c r="D613" s="82"/>
      <c r="E613" s="82"/>
      <c r="F613" s="82"/>
      <c r="G613" s="82"/>
      <c r="H613" s="82"/>
      <c r="I613" s="91"/>
      <c r="J613" s="82"/>
      <c r="K613" s="82"/>
      <c r="L613" s="82"/>
      <c r="M613" s="82"/>
      <c r="N613" s="82"/>
      <c r="O613" s="82"/>
      <c r="P613" s="82"/>
      <c r="Q613" s="82"/>
      <c r="R613" s="82"/>
    </row>
    <row r="614" spans="1:18" ht="14.25" customHeight="1">
      <c r="A614" s="82"/>
      <c r="B614" s="82"/>
      <c r="C614" s="82"/>
      <c r="D614" s="82"/>
      <c r="E614" s="82"/>
      <c r="F614" s="82"/>
      <c r="G614" s="82"/>
      <c r="H614" s="82"/>
      <c r="I614" s="91"/>
      <c r="J614" s="82"/>
      <c r="K614" s="82"/>
      <c r="L614" s="82"/>
      <c r="M614" s="82"/>
      <c r="N614" s="82"/>
      <c r="O614" s="82"/>
      <c r="P614" s="82"/>
      <c r="Q614" s="82"/>
      <c r="R614" s="82"/>
    </row>
    <row r="615" spans="1:18" ht="14.25" customHeight="1">
      <c r="A615" s="82"/>
      <c r="B615" s="82"/>
      <c r="C615" s="82"/>
      <c r="D615" s="82"/>
      <c r="E615" s="82"/>
      <c r="F615" s="82"/>
      <c r="G615" s="82"/>
      <c r="H615" s="82"/>
      <c r="I615" s="91"/>
      <c r="J615" s="82"/>
      <c r="K615" s="82"/>
      <c r="L615" s="82"/>
      <c r="M615" s="82"/>
      <c r="N615" s="82"/>
      <c r="O615" s="82"/>
      <c r="P615" s="82"/>
      <c r="Q615" s="82"/>
      <c r="R615" s="82"/>
    </row>
    <row r="616" spans="1:18" ht="14.25" customHeight="1">
      <c r="A616" s="82"/>
      <c r="B616" s="82"/>
      <c r="C616" s="82"/>
      <c r="D616" s="82"/>
      <c r="E616" s="82"/>
      <c r="F616" s="82"/>
      <c r="G616" s="82"/>
      <c r="H616" s="82"/>
      <c r="I616" s="91"/>
      <c r="J616" s="82"/>
      <c r="K616" s="82"/>
      <c r="L616" s="82"/>
      <c r="M616" s="82"/>
      <c r="N616" s="82"/>
      <c r="O616" s="82"/>
      <c r="P616" s="82"/>
      <c r="Q616" s="82"/>
      <c r="R616" s="82"/>
    </row>
    <row r="617" spans="1:18" ht="14.25" customHeight="1">
      <c r="A617" s="82"/>
      <c r="B617" s="82"/>
      <c r="C617" s="82"/>
      <c r="D617" s="82"/>
      <c r="E617" s="82"/>
      <c r="F617" s="82"/>
      <c r="G617" s="82"/>
      <c r="H617" s="82"/>
      <c r="I617" s="91"/>
      <c r="J617" s="82"/>
      <c r="K617" s="82"/>
      <c r="L617" s="82"/>
      <c r="M617" s="82"/>
      <c r="N617" s="82"/>
      <c r="O617" s="82"/>
      <c r="P617" s="82"/>
      <c r="Q617" s="82"/>
      <c r="R617" s="82"/>
    </row>
    <row r="618" spans="1:18" ht="14.25" customHeight="1">
      <c r="A618" s="82"/>
      <c r="B618" s="82"/>
      <c r="C618" s="82"/>
      <c r="D618" s="82"/>
      <c r="E618" s="82"/>
      <c r="F618" s="82"/>
      <c r="G618" s="82"/>
      <c r="H618" s="82"/>
      <c r="I618" s="91"/>
      <c r="J618" s="82"/>
      <c r="K618" s="82"/>
      <c r="L618" s="82"/>
      <c r="M618" s="82"/>
      <c r="N618" s="82"/>
      <c r="O618" s="82"/>
      <c r="P618" s="82"/>
      <c r="Q618" s="82"/>
      <c r="R618" s="82"/>
    </row>
    <row r="619" spans="1:18" ht="14.25" customHeight="1">
      <c r="A619" s="82"/>
      <c r="B619" s="82"/>
      <c r="C619" s="82"/>
      <c r="D619" s="82"/>
      <c r="E619" s="82"/>
      <c r="F619" s="82"/>
      <c r="G619" s="82"/>
      <c r="H619" s="82"/>
      <c r="I619" s="91"/>
      <c r="J619" s="82"/>
      <c r="K619" s="82"/>
      <c r="L619" s="82"/>
      <c r="M619" s="82"/>
      <c r="N619" s="82"/>
      <c r="O619" s="82"/>
      <c r="P619" s="82"/>
      <c r="Q619" s="82"/>
      <c r="R619" s="82"/>
    </row>
    <row r="620" spans="1:18" ht="14.25" customHeight="1">
      <c r="A620" s="82"/>
      <c r="B620" s="82"/>
      <c r="C620" s="82"/>
      <c r="D620" s="82"/>
      <c r="E620" s="82"/>
      <c r="F620" s="82"/>
      <c r="G620" s="82"/>
      <c r="H620" s="82"/>
      <c r="I620" s="91"/>
      <c r="J620" s="82"/>
      <c r="K620" s="82"/>
      <c r="L620" s="82"/>
      <c r="M620" s="82"/>
      <c r="N620" s="82"/>
      <c r="O620" s="82"/>
      <c r="P620" s="82"/>
      <c r="Q620" s="82"/>
      <c r="R620" s="82"/>
    </row>
    <row r="621" spans="1:18" ht="14.25" customHeight="1">
      <c r="A621" s="82"/>
      <c r="B621" s="82"/>
      <c r="C621" s="82"/>
      <c r="D621" s="82"/>
      <c r="E621" s="82"/>
      <c r="F621" s="82"/>
      <c r="G621" s="82"/>
      <c r="H621" s="82"/>
      <c r="I621" s="91"/>
      <c r="J621" s="82"/>
      <c r="K621" s="82"/>
      <c r="L621" s="82"/>
      <c r="M621" s="82"/>
      <c r="N621" s="82"/>
      <c r="O621" s="82"/>
      <c r="P621" s="82"/>
      <c r="Q621" s="82"/>
      <c r="R621" s="82"/>
    </row>
    <row r="622" spans="1:18" ht="14.25" customHeight="1">
      <c r="A622" s="82"/>
      <c r="B622" s="82"/>
      <c r="C622" s="82"/>
      <c r="D622" s="82"/>
      <c r="E622" s="82"/>
      <c r="F622" s="82"/>
      <c r="G622" s="82"/>
      <c r="H622" s="82"/>
      <c r="I622" s="91"/>
      <c r="J622" s="82"/>
      <c r="K622" s="82"/>
      <c r="L622" s="82"/>
      <c r="M622" s="82"/>
      <c r="N622" s="82"/>
      <c r="O622" s="82"/>
      <c r="P622" s="82"/>
      <c r="Q622" s="82"/>
      <c r="R622" s="82"/>
    </row>
    <row r="623" spans="1:18" ht="14.25" customHeight="1">
      <c r="A623" s="82"/>
      <c r="B623" s="82"/>
      <c r="C623" s="82"/>
      <c r="D623" s="82"/>
      <c r="E623" s="82"/>
      <c r="F623" s="82"/>
      <c r="G623" s="82"/>
      <c r="H623" s="82"/>
      <c r="I623" s="91"/>
      <c r="J623" s="82"/>
      <c r="K623" s="82"/>
      <c r="L623" s="82"/>
      <c r="M623" s="82"/>
      <c r="N623" s="82"/>
      <c r="O623" s="82"/>
      <c r="P623" s="82"/>
      <c r="Q623" s="82"/>
      <c r="R623" s="82"/>
    </row>
    <row r="624" spans="1:18" ht="14.25" customHeight="1">
      <c r="A624" s="82"/>
      <c r="B624" s="82"/>
      <c r="C624" s="82"/>
      <c r="D624" s="82"/>
      <c r="E624" s="82"/>
      <c r="F624" s="82"/>
      <c r="G624" s="82"/>
      <c r="H624" s="82"/>
      <c r="I624" s="91"/>
      <c r="J624" s="82"/>
      <c r="K624" s="82"/>
      <c r="L624" s="82"/>
      <c r="M624" s="82"/>
      <c r="N624" s="82"/>
      <c r="O624" s="82"/>
      <c r="P624" s="82"/>
      <c r="Q624" s="82"/>
      <c r="R624" s="82"/>
    </row>
    <row r="625" spans="1:18" ht="14.25" customHeight="1">
      <c r="A625" s="82"/>
      <c r="B625" s="82"/>
      <c r="C625" s="82"/>
      <c r="D625" s="82"/>
      <c r="E625" s="82"/>
      <c r="F625" s="82"/>
      <c r="G625" s="82"/>
      <c r="H625" s="82"/>
      <c r="I625" s="91"/>
      <c r="J625" s="82"/>
      <c r="K625" s="82"/>
      <c r="L625" s="82"/>
      <c r="M625" s="82"/>
      <c r="N625" s="82"/>
      <c r="O625" s="82"/>
      <c r="P625" s="82"/>
      <c r="Q625" s="82"/>
      <c r="R625" s="82"/>
    </row>
    <row r="626" spans="1:18" ht="14.25" customHeight="1">
      <c r="A626" s="82"/>
      <c r="B626" s="82"/>
      <c r="C626" s="82"/>
      <c r="D626" s="82"/>
      <c r="E626" s="82"/>
      <c r="F626" s="82"/>
      <c r="G626" s="82"/>
      <c r="H626" s="82"/>
      <c r="I626" s="91"/>
      <c r="J626" s="82"/>
      <c r="K626" s="82"/>
      <c r="L626" s="82"/>
      <c r="M626" s="82"/>
      <c r="N626" s="82"/>
      <c r="O626" s="82"/>
      <c r="P626" s="82"/>
      <c r="Q626" s="82"/>
      <c r="R626" s="82"/>
    </row>
    <row r="627" spans="1:18" ht="14.25" customHeight="1">
      <c r="A627" s="82"/>
      <c r="B627" s="82"/>
      <c r="C627" s="82"/>
      <c r="D627" s="82"/>
      <c r="E627" s="82"/>
      <c r="F627" s="82"/>
      <c r="G627" s="82"/>
      <c r="H627" s="82"/>
      <c r="I627" s="91"/>
      <c r="J627" s="82"/>
      <c r="K627" s="82"/>
      <c r="L627" s="82"/>
      <c r="M627" s="82"/>
      <c r="N627" s="82"/>
      <c r="O627" s="82"/>
      <c r="P627" s="82"/>
      <c r="Q627" s="82"/>
      <c r="R627" s="82"/>
    </row>
    <row r="628" spans="1:18" ht="14.25" customHeight="1">
      <c r="A628" s="82"/>
      <c r="B628" s="82"/>
      <c r="C628" s="82"/>
      <c r="D628" s="82"/>
      <c r="E628" s="82"/>
      <c r="F628" s="82"/>
      <c r="G628" s="82"/>
      <c r="H628" s="82"/>
      <c r="I628" s="91"/>
      <c r="J628" s="82"/>
      <c r="K628" s="82"/>
      <c r="L628" s="82"/>
      <c r="M628" s="82"/>
      <c r="N628" s="82"/>
      <c r="O628" s="82"/>
      <c r="P628" s="82"/>
      <c r="Q628" s="82"/>
      <c r="R628" s="82"/>
    </row>
    <row r="629" spans="1:18" ht="14.25" customHeight="1">
      <c r="A629" s="82"/>
      <c r="B629" s="82"/>
      <c r="C629" s="82"/>
      <c r="D629" s="82"/>
      <c r="E629" s="82"/>
      <c r="F629" s="82"/>
      <c r="G629" s="82"/>
      <c r="H629" s="82"/>
      <c r="I629" s="91"/>
      <c r="J629" s="82"/>
      <c r="K629" s="82"/>
      <c r="L629" s="82"/>
      <c r="M629" s="82"/>
      <c r="N629" s="82"/>
      <c r="O629" s="82"/>
      <c r="P629" s="82"/>
      <c r="Q629" s="82"/>
      <c r="R629" s="82"/>
    </row>
    <row r="630" spans="1:18" ht="14.25" customHeight="1">
      <c r="A630" s="82"/>
      <c r="B630" s="82"/>
      <c r="C630" s="82"/>
      <c r="D630" s="82"/>
      <c r="E630" s="82"/>
      <c r="F630" s="82"/>
      <c r="G630" s="82"/>
      <c r="H630" s="82"/>
      <c r="I630" s="91"/>
      <c r="J630" s="82"/>
      <c r="K630" s="82"/>
      <c r="L630" s="82"/>
      <c r="M630" s="82"/>
      <c r="N630" s="82"/>
      <c r="O630" s="82"/>
      <c r="P630" s="82"/>
      <c r="Q630" s="82"/>
      <c r="R630" s="82"/>
    </row>
    <row r="631" spans="1:18" ht="14.25" customHeight="1">
      <c r="A631" s="82"/>
      <c r="B631" s="82"/>
      <c r="C631" s="82"/>
      <c r="D631" s="82"/>
      <c r="E631" s="82"/>
      <c r="F631" s="82"/>
      <c r="G631" s="82"/>
      <c r="H631" s="82"/>
      <c r="I631" s="91"/>
      <c r="J631" s="82"/>
      <c r="K631" s="82"/>
      <c r="L631" s="82"/>
      <c r="M631" s="82"/>
      <c r="N631" s="82"/>
      <c r="O631" s="82"/>
      <c r="P631" s="82"/>
      <c r="Q631" s="82"/>
      <c r="R631" s="82"/>
    </row>
    <row r="632" spans="1:18" ht="14.25" customHeight="1">
      <c r="A632" s="82"/>
      <c r="B632" s="82"/>
      <c r="C632" s="82"/>
      <c r="D632" s="82"/>
      <c r="E632" s="82"/>
      <c r="F632" s="82"/>
      <c r="G632" s="82"/>
      <c r="H632" s="82"/>
      <c r="I632" s="91"/>
      <c r="J632" s="82"/>
      <c r="K632" s="82"/>
      <c r="L632" s="82"/>
      <c r="M632" s="82"/>
      <c r="N632" s="82"/>
      <c r="O632" s="82"/>
      <c r="P632" s="82"/>
      <c r="Q632" s="82"/>
      <c r="R632" s="82"/>
    </row>
    <row r="633" spans="1:18" ht="14.25" customHeight="1">
      <c r="A633" s="82"/>
      <c r="B633" s="82"/>
      <c r="C633" s="82"/>
      <c r="D633" s="82"/>
      <c r="E633" s="82"/>
      <c r="F633" s="82"/>
      <c r="G633" s="82"/>
      <c r="H633" s="82"/>
      <c r="I633" s="91"/>
      <c r="J633" s="82"/>
      <c r="K633" s="82"/>
      <c r="L633" s="82"/>
      <c r="M633" s="82"/>
      <c r="N633" s="82"/>
      <c r="O633" s="82"/>
      <c r="P633" s="82"/>
      <c r="Q633" s="82"/>
      <c r="R633" s="82"/>
    </row>
    <row r="634" spans="1:18" ht="14.25" customHeight="1">
      <c r="A634" s="82"/>
      <c r="B634" s="82"/>
      <c r="C634" s="82"/>
      <c r="D634" s="82"/>
      <c r="E634" s="82"/>
      <c r="F634" s="82"/>
      <c r="G634" s="82"/>
      <c r="H634" s="82"/>
      <c r="I634" s="91"/>
      <c r="J634" s="82"/>
      <c r="K634" s="82"/>
      <c r="L634" s="82"/>
      <c r="M634" s="82"/>
      <c r="N634" s="82"/>
      <c r="O634" s="82"/>
      <c r="P634" s="82"/>
      <c r="Q634" s="82"/>
      <c r="R634" s="82"/>
    </row>
    <row r="635" spans="1:18" ht="14.25" customHeight="1">
      <c r="A635" s="82"/>
      <c r="B635" s="82"/>
      <c r="C635" s="82"/>
      <c r="D635" s="82"/>
      <c r="E635" s="82"/>
      <c r="F635" s="82"/>
      <c r="G635" s="82"/>
      <c r="H635" s="82"/>
      <c r="I635" s="91"/>
      <c r="J635" s="82"/>
      <c r="K635" s="82"/>
      <c r="L635" s="82"/>
      <c r="M635" s="82"/>
      <c r="N635" s="82"/>
      <c r="O635" s="82"/>
      <c r="P635" s="82"/>
      <c r="Q635" s="82"/>
      <c r="R635" s="82"/>
    </row>
    <row r="636" spans="1:18" ht="14.25" customHeight="1">
      <c r="A636" s="82"/>
      <c r="B636" s="82"/>
      <c r="C636" s="82"/>
      <c r="D636" s="82"/>
      <c r="E636" s="82"/>
      <c r="F636" s="82"/>
      <c r="G636" s="82"/>
      <c r="H636" s="82"/>
      <c r="I636" s="91"/>
      <c r="J636" s="82"/>
      <c r="K636" s="82"/>
      <c r="L636" s="82"/>
      <c r="M636" s="82"/>
      <c r="N636" s="82"/>
      <c r="O636" s="82"/>
      <c r="P636" s="82"/>
      <c r="Q636" s="82"/>
      <c r="R636" s="82"/>
    </row>
    <row r="637" spans="1:18" ht="14.25" customHeight="1">
      <c r="A637" s="82"/>
      <c r="B637" s="82"/>
      <c r="C637" s="82"/>
      <c r="D637" s="82"/>
      <c r="E637" s="82"/>
      <c r="F637" s="82"/>
      <c r="G637" s="82"/>
      <c r="H637" s="82"/>
      <c r="I637" s="91"/>
      <c r="J637" s="82"/>
      <c r="K637" s="82"/>
      <c r="L637" s="82"/>
      <c r="M637" s="82"/>
      <c r="N637" s="82"/>
      <c r="O637" s="82"/>
      <c r="P637" s="82"/>
      <c r="Q637" s="82"/>
      <c r="R637" s="82"/>
    </row>
    <row r="638" spans="1:18" ht="14.25" customHeight="1">
      <c r="A638" s="82"/>
      <c r="B638" s="82"/>
      <c r="C638" s="82"/>
      <c r="D638" s="82"/>
      <c r="E638" s="82"/>
      <c r="F638" s="82"/>
      <c r="G638" s="82"/>
      <c r="H638" s="82"/>
      <c r="I638" s="91"/>
      <c r="J638" s="82"/>
      <c r="K638" s="82"/>
      <c r="L638" s="82"/>
      <c r="M638" s="82"/>
      <c r="N638" s="82"/>
      <c r="O638" s="82"/>
      <c r="P638" s="82"/>
      <c r="Q638" s="82"/>
      <c r="R638" s="82"/>
    </row>
    <row r="639" spans="1:18" ht="14.25" customHeight="1">
      <c r="A639" s="82"/>
      <c r="B639" s="82"/>
      <c r="C639" s="82"/>
      <c r="D639" s="82"/>
      <c r="E639" s="82"/>
      <c r="F639" s="82"/>
      <c r="G639" s="82"/>
      <c r="H639" s="82"/>
      <c r="I639" s="91"/>
      <c r="J639" s="82"/>
      <c r="K639" s="82"/>
      <c r="L639" s="82"/>
      <c r="M639" s="82"/>
      <c r="N639" s="82"/>
      <c r="O639" s="82"/>
      <c r="P639" s="82"/>
      <c r="Q639" s="82"/>
      <c r="R639" s="82"/>
    </row>
    <row r="640" spans="1:18" ht="14.25" customHeight="1">
      <c r="A640" s="82"/>
      <c r="B640" s="82"/>
      <c r="C640" s="82"/>
      <c r="D640" s="82"/>
      <c r="E640" s="82"/>
      <c r="F640" s="82"/>
      <c r="G640" s="82"/>
      <c r="H640" s="82"/>
      <c r="I640" s="91"/>
      <c r="J640" s="82"/>
      <c r="K640" s="82"/>
      <c r="L640" s="82"/>
      <c r="M640" s="82"/>
      <c r="N640" s="82"/>
      <c r="O640" s="82"/>
      <c r="P640" s="82"/>
      <c r="Q640" s="82"/>
      <c r="R640" s="82"/>
    </row>
    <row r="641" spans="1:18" ht="14.25" customHeight="1">
      <c r="A641" s="82"/>
      <c r="B641" s="82"/>
      <c r="C641" s="82"/>
      <c r="D641" s="82"/>
      <c r="E641" s="82"/>
      <c r="F641" s="82"/>
      <c r="G641" s="82"/>
      <c r="H641" s="82"/>
      <c r="I641" s="91"/>
      <c r="J641" s="82"/>
      <c r="K641" s="82"/>
      <c r="L641" s="82"/>
      <c r="M641" s="82"/>
      <c r="N641" s="82"/>
      <c r="O641" s="82"/>
      <c r="P641" s="82"/>
      <c r="Q641" s="82"/>
      <c r="R641" s="82"/>
    </row>
    <row r="642" spans="1:18" ht="14.25" customHeight="1">
      <c r="A642" s="82"/>
      <c r="B642" s="82"/>
      <c r="C642" s="82"/>
      <c r="D642" s="82"/>
      <c r="E642" s="82"/>
      <c r="F642" s="82"/>
      <c r="G642" s="82"/>
      <c r="H642" s="82"/>
      <c r="I642" s="91"/>
      <c r="J642" s="82"/>
      <c r="K642" s="82"/>
      <c r="L642" s="82"/>
      <c r="M642" s="82"/>
      <c r="N642" s="82"/>
      <c r="O642" s="82"/>
      <c r="P642" s="82"/>
      <c r="Q642" s="82"/>
      <c r="R642" s="82"/>
    </row>
    <row r="643" spans="1:18" ht="14.25" customHeight="1">
      <c r="A643" s="82"/>
      <c r="B643" s="82"/>
      <c r="C643" s="82"/>
      <c r="D643" s="82"/>
      <c r="E643" s="82"/>
      <c r="F643" s="82"/>
      <c r="G643" s="82"/>
      <c r="H643" s="82"/>
      <c r="I643" s="91"/>
      <c r="J643" s="82"/>
      <c r="K643" s="82"/>
      <c r="L643" s="82"/>
      <c r="M643" s="82"/>
      <c r="N643" s="82"/>
      <c r="O643" s="82"/>
      <c r="P643" s="82"/>
      <c r="Q643" s="82"/>
      <c r="R643" s="82"/>
    </row>
    <row r="644" spans="1:18" ht="14.25" customHeight="1">
      <c r="A644" s="82"/>
      <c r="B644" s="82"/>
      <c r="C644" s="82"/>
      <c r="D644" s="82"/>
      <c r="E644" s="82"/>
      <c r="F644" s="82"/>
      <c r="G644" s="82"/>
      <c r="H644" s="82"/>
      <c r="I644" s="91"/>
      <c r="J644" s="82"/>
      <c r="K644" s="82"/>
      <c r="L644" s="82"/>
      <c r="M644" s="82"/>
      <c r="N644" s="82"/>
      <c r="O644" s="82"/>
      <c r="P644" s="82"/>
      <c r="Q644" s="82"/>
      <c r="R644" s="82"/>
    </row>
    <row r="645" spans="1:18" ht="14.25" customHeight="1">
      <c r="A645" s="82"/>
      <c r="B645" s="82"/>
      <c r="C645" s="82"/>
      <c r="D645" s="82"/>
      <c r="E645" s="82"/>
      <c r="F645" s="82"/>
      <c r="G645" s="82"/>
      <c r="H645" s="82"/>
      <c r="I645" s="91"/>
      <c r="J645" s="82"/>
      <c r="K645" s="82"/>
      <c r="L645" s="82"/>
      <c r="M645" s="82"/>
      <c r="N645" s="82"/>
      <c r="O645" s="82"/>
      <c r="P645" s="82"/>
      <c r="Q645" s="82"/>
      <c r="R645" s="82"/>
    </row>
    <row r="646" spans="1:18" ht="14.25" customHeight="1">
      <c r="A646" s="82"/>
      <c r="B646" s="82"/>
      <c r="C646" s="82"/>
      <c r="D646" s="82"/>
      <c r="E646" s="82"/>
      <c r="F646" s="82"/>
      <c r="G646" s="82"/>
      <c r="H646" s="82"/>
      <c r="I646" s="91"/>
      <c r="J646" s="82"/>
      <c r="K646" s="82"/>
      <c r="L646" s="82"/>
      <c r="M646" s="82"/>
      <c r="N646" s="82"/>
      <c r="O646" s="82"/>
      <c r="P646" s="82"/>
      <c r="Q646" s="82"/>
      <c r="R646" s="82"/>
    </row>
    <row r="647" spans="1:18" ht="14.25" customHeight="1">
      <c r="A647" s="82"/>
      <c r="B647" s="82"/>
      <c r="C647" s="82"/>
      <c r="D647" s="82"/>
      <c r="E647" s="82"/>
      <c r="F647" s="82"/>
      <c r="G647" s="82"/>
      <c r="H647" s="82"/>
      <c r="I647" s="91"/>
      <c r="J647" s="82"/>
      <c r="K647" s="82"/>
      <c r="L647" s="82"/>
      <c r="M647" s="82"/>
      <c r="N647" s="82"/>
      <c r="O647" s="82"/>
      <c r="P647" s="82"/>
      <c r="Q647" s="82"/>
      <c r="R647" s="82"/>
    </row>
    <row r="648" spans="1:18" ht="14.25" customHeight="1">
      <c r="A648" s="82"/>
      <c r="B648" s="82"/>
      <c r="C648" s="82"/>
      <c r="D648" s="82"/>
      <c r="E648" s="82"/>
      <c r="F648" s="82"/>
      <c r="G648" s="82"/>
      <c r="H648" s="82"/>
      <c r="I648" s="91"/>
      <c r="J648" s="82"/>
      <c r="K648" s="82"/>
      <c r="L648" s="82"/>
      <c r="M648" s="82"/>
      <c r="N648" s="82"/>
      <c r="O648" s="82"/>
      <c r="P648" s="82"/>
      <c r="Q648" s="82"/>
      <c r="R648" s="82"/>
    </row>
    <row r="649" spans="1:18" ht="14.25" customHeight="1">
      <c r="A649" s="82"/>
      <c r="B649" s="82"/>
      <c r="C649" s="82"/>
      <c r="D649" s="82"/>
      <c r="E649" s="82"/>
      <c r="F649" s="82"/>
      <c r="G649" s="82"/>
      <c r="H649" s="82"/>
      <c r="I649" s="91"/>
      <c r="J649" s="82"/>
      <c r="K649" s="82"/>
      <c r="L649" s="82"/>
      <c r="M649" s="82"/>
      <c r="N649" s="82"/>
      <c r="O649" s="82"/>
      <c r="P649" s="82"/>
      <c r="Q649" s="82"/>
      <c r="R649" s="82"/>
    </row>
    <row r="650" spans="1:18" ht="14.25" customHeight="1">
      <c r="A650" s="82"/>
      <c r="B650" s="82"/>
      <c r="C650" s="82"/>
      <c r="D650" s="82"/>
      <c r="E650" s="82"/>
      <c r="F650" s="82"/>
      <c r="G650" s="82"/>
      <c r="H650" s="82"/>
      <c r="I650" s="91"/>
      <c r="J650" s="82"/>
      <c r="K650" s="82"/>
      <c r="L650" s="82"/>
      <c r="M650" s="82"/>
      <c r="N650" s="82"/>
      <c r="O650" s="82"/>
      <c r="P650" s="82"/>
      <c r="Q650" s="82"/>
      <c r="R650" s="82"/>
    </row>
    <row r="651" spans="1:18" ht="14.25" customHeight="1">
      <c r="A651" s="82"/>
      <c r="B651" s="82"/>
      <c r="C651" s="82"/>
      <c r="D651" s="82"/>
      <c r="E651" s="82"/>
      <c r="F651" s="82"/>
      <c r="G651" s="82"/>
      <c r="H651" s="82"/>
      <c r="I651" s="91"/>
      <c r="J651" s="82"/>
      <c r="K651" s="82"/>
      <c r="L651" s="82"/>
      <c r="M651" s="82"/>
      <c r="N651" s="82"/>
      <c r="O651" s="82"/>
      <c r="P651" s="82"/>
      <c r="Q651" s="82"/>
      <c r="R651" s="82"/>
    </row>
    <row r="652" spans="1:18" ht="14.25" customHeight="1">
      <c r="A652" s="82"/>
      <c r="B652" s="82"/>
      <c r="C652" s="82"/>
      <c r="D652" s="82"/>
      <c r="E652" s="82"/>
      <c r="F652" s="82"/>
      <c r="G652" s="82"/>
      <c r="H652" s="82"/>
      <c r="I652" s="91"/>
      <c r="J652" s="82"/>
      <c r="K652" s="82"/>
      <c r="L652" s="82"/>
      <c r="M652" s="82"/>
      <c r="N652" s="82"/>
      <c r="O652" s="82"/>
      <c r="P652" s="82"/>
      <c r="Q652" s="82"/>
      <c r="R652" s="82"/>
    </row>
    <row r="653" spans="1:18" ht="14.25" customHeight="1">
      <c r="A653" s="82"/>
      <c r="B653" s="82"/>
      <c r="C653" s="82"/>
      <c r="D653" s="82"/>
      <c r="E653" s="82"/>
      <c r="F653" s="82"/>
      <c r="G653" s="82"/>
      <c r="H653" s="82"/>
      <c r="I653" s="91"/>
      <c r="J653" s="82"/>
      <c r="K653" s="82"/>
      <c r="L653" s="82"/>
      <c r="M653" s="82"/>
      <c r="N653" s="82"/>
      <c r="O653" s="82"/>
      <c r="P653" s="82"/>
      <c r="Q653" s="82"/>
      <c r="R653" s="82"/>
    </row>
    <row r="654" spans="1:18" ht="14.25" customHeight="1">
      <c r="A654" s="82"/>
      <c r="B654" s="82"/>
      <c r="C654" s="82"/>
      <c r="D654" s="82"/>
      <c r="E654" s="82"/>
      <c r="F654" s="82"/>
      <c r="G654" s="82"/>
      <c r="H654" s="82"/>
      <c r="I654" s="91"/>
      <c r="J654" s="82"/>
      <c r="K654" s="82"/>
      <c r="L654" s="82"/>
      <c r="M654" s="82"/>
      <c r="N654" s="82"/>
      <c r="O654" s="82"/>
      <c r="P654" s="82"/>
      <c r="Q654" s="82"/>
      <c r="R654" s="82"/>
    </row>
    <row r="655" spans="1:18" ht="14.25" customHeight="1">
      <c r="A655" s="82"/>
      <c r="B655" s="82"/>
      <c r="C655" s="82"/>
      <c r="D655" s="82"/>
      <c r="E655" s="82"/>
      <c r="F655" s="82"/>
      <c r="G655" s="82"/>
      <c r="H655" s="82"/>
      <c r="I655" s="91"/>
      <c r="J655" s="82"/>
      <c r="K655" s="82"/>
      <c r="L655" s="82"/>
      <c r="M655" s="82"/>
      <c r="N655" s="82"/>
      <c r="O655" s="82"/>
      <c r="P655" s="82"/>
      <c r="Q655" s="82"/>
      <c r="R655" s="82"/>
    </row>
    <row r="656" spans="1:18" ht="14.25" customHeight="1">
      <c r="A656" s="82"/>
      <c r="B656" s="82"/>
      <c r="C656" s="82"/>
      <c r="D656" s="82"/>
      <c r="E656" s="82"/>
      <c r="F656" s="82"/>
      <c r="G656" s="82"/>
      <c r="H656" s="82"/>
      <c r="I656" s="91"/>
      <c r="J656" s="82"/>
      <c r="K656" s="82"/>
      <c r="L656" s="82"/>
      <c r="M656" s="82"/>
      <c r="N656" s="82"/>
      <c r="O656" s="82"/>
      <c r="P656" s="82"/>
      <c r="Q656" s="82"/>
      <c r="R656" s="82"/>
    </row>
    <row r="657" spans="1:18" ht="14.25" customHeight="1">
      <c r="A657" s="82"/>
      <c r="B657" s="82"/>
      <c r="C657" s="82"/>
      <c r="D657" s="82"/>
      <c r="E657" s="82"/>
      <c r="F657" s="82"/>
      <c r="G657" s="82"/>
      <c r="H657" s="82"/>
      <c r="I657" s="91"/>
      <c r="J657" s="82"/>
      <c r="K657" s="82"/>
      <c r="L657" s="82"/>
      <c r="M657" s="82"/>
      <c r="N657" s="82"/>
      <c r="O657" s="82"/>
      <c r="P657" s="82"/>
      <c r="Q657" s="82"/>
      <c r="R657" s="82"/>
    </row>
    <row r="658" spans="1:18" ht="14.25" customHeight="1">
      <c r="A658" s="82"/>
      <c r="B658" s="82"/>
      <c r="C658" s="82"/>
      <c r="D658" s="82"/>
      <c r="E658" s="82"/>
      <c r="F658" s="82"/>
      <c r="G658" s="82"/>
      <c r="H658" s="82"/>
      <c r="I658" s="91"/>
      <c r="J658" s="82"/>
      <c r="K658" s="82"/>
      <c r="L658" s="82"/>
      <c r="M658" s="82"/>
      <c r="N658" s="82"/>
      <c r="O658" s="82"/>
      <c r="P658" s="82"/>
      <c r="Q658" s="82"/>
      <c r="R658" s="82"/>
    </row>
    <row r="659" spans="1:18" ht="14.25" customHeight="1">
      <c r="A659" s="82"/>
      <c r="B659" s="82"/>
      <c r="C659" s="82"/>
      <c r="D659" s="82"/>
      <c r="E659" s="82"/>
      <c r="F659" s="82"/>
      <c r="G659" s="82"/>
      <c r="H659" s="82"/>
      <c r="I659" s="91"/>
      <c r="J659" s="82"/>
      <c r="K659" s="82"/>
      <c r="L659" s="82"/>
      <c r="M659" s="82"/>
      <c r="N659" s="82"/>
      <c r="O659" s="82"/>
      <c r="P659" s="82"/>
      <c r="Q659" s="82"/>
      <c r="R659" s="82"/>
    </row>
    <row r="660" spans="1:18" ht="14.25" customHeight="1">
      <c r="A660" s="82"/>
      <c r="B660" s="82"/>
      <c r="C660" s="82"/>
      <c r="D660" s="82"/>
      <c r="E660" s="82"/>
      <c r="F660" s="82"/>
      <c r="G660" s="82"/>
      <c r="H660" s="82"/>
      <c r="I660" s="91"/>
      <c r="J660" s="82"/>
      <c r="K660" s="82"/>
      <c r="L660" s="82"/>
      <c r="M660" s="82"/>
      <c r="N660" s="82"/>
      <c r="O660" s="82"/>
      <c r="P660" s="82"/>
      <c r="Q660" s="82"/>
      <c r="R660" s="82"/>
    </row>
    <row r="661" spans="1:18" ht="14.25" customHeight="1">
      <c r="A661" s="82"/>
      <c r="B661" s="82"/>
      <c r="C661" s="82"/>
      <c r="D661" s="82"/>
      <c r="E661" s="82"/>
      <c r="F661" s="82"/>
      <c r="G661" s="82"/>
      <c r="H661" s="82"/>
      <c r="I661" s="91"/>
      <c r="J661" s="82"/>
      <c r="K661" s="82"/>
      <c r="L661" s="82"/>
      <c r="M661" s="82"/>
      <c r="N661" s="82"/>
      <c r="O661" s="82"/>
      <c r="P661" s="82"/>
      <c r="Q661" s="82"/>
      <c r="R661" s="82"/>
    </row>
    <row r="662" spans="1:18" ht="14.25" customHeight="1">
      <c r="A662" s="82"/>
      <c r="B662" s="82"/>
      <c r="C662" s="82"/>
      <c r="D662" s="82"/>
      <c r="E662" s="82"/>
      <c r="F662" s="82"/>
      <c r="G662" s="82"/>
      <c r="H662" s="82"/>
      <c r="I662" s="91"/>
      <c r="J662" s="82"/>
      <c r="K662" s="82"/>
      <c r="L662" s="82"/>
      <c r="M662" s="82"/>
      <c r="N662" s="82"/>
      <c r="O662" s="82"/>
      <c r="P662" s="82"/>
      <c r="Q662" s="82"/>
      <c r="R662" s="82"/>
    </row>
    <row r="663" spans="1:18" ht="14.25" customHeight="1">
      <c r="A663" s="82"/>
      <c r="B663" s="82"/>
      <c r="C663" s="82"/>
      <c r="D663" s="82"/>
      <c r="E663" s="82"/>
      <c r="F663" s="82"/>
      <c r="G663" s="82"/>
      <c r="H663" s="82"/>
      <c r="I663" s="91"/>
      <c r="J663" s="82"/>
      <c r="K663" s="82"/>
      <c r="L663" s="82"/>
      <c r="M663" s="82"/>
      <c r="N663" s="82"/>
      <c r="O663" s="82"/>
      <c r="P663" s="82"/>
      <c r="Q663" s="82"/>
      <c r="R663" s="82"/>
    </row>
    <row r="664" spans="1:18" ht="14.25" customHeight="1">
      <c r="A664" s="82"/>
      <c r="B664" s="82"/>
      <c r="C664" s="82"/>
      <c r="D664" s="82"/>
      <c r="E664" s="82"/>
      <c r="F664" s="82"/>
      <c r="G664" s="82"/>
      <c r="H664" s="82"/>
      <c r="I664" s="91"/>
      <c r="J664" s="82"/>
      <c r="K664" s="82"/>
      <c r="L664" s="82"/>
      <c r="M664" s="82"/>
      <c r="N664" s="82"/>
      <c r="O664" s="82"/>
      <c r="P664" s="82"/>
      <c r="Q664" s="82"/>
      <c r="R664" s="82"/>
    </row>
    <row r="665" spans="1:18" ht="14.25" customHeight="1">
      <c r="A665" s="82"/>
      <c r="B665" s="82"/>
      <c r="C665" s="82"/>
      <c r="D665" s="82"/>
      <c r="E665" s="82"/>
      <c r="F665" s="82"/>
      <c r="G665" s="82"/>
      <c r="H665" s="82"/>
      <c r="I665" s="91"/>
      <c r="J665" s="82"/>
      <c r="K665" s="82"/>
      <c r="L665" s="82"/>
      <c r="M665" s="82"/>
      <c r="N665" s="82"/>
      <c r="O665" s="82"/>
      <c r="P665" s="82"/>
      <c r="Q665" s="82"/>
      <c r="R665" s="82"/>
    </row>
    <row r="666" spans="1:18" ht="14.25" customHeight="1">
      <c r="A666" s="82"/>
      <c r="B666" s="82"/>
      <c r="C666" s="82"/>
      <c r="D666" s="82"/>
      <c r="E666" s="82"/>
      <c r="F666" s="82"/>
      <c r="G666" s="82"/>
      <c r="H666" s="82"/>
      <c r="I666" s="91"/>
      <c r="J666" s="82"/>
      <c r="K666" s="82"/>
      <c r="L666" s="82"/>
      <c r="M666" s="82"/>
      <c r="N666" s="82"/>
      <c r="O666" s="82"/>
      <c r="P666" s="82"/>
      <c r="Q666" s="82"/>
      <c r="R666" s="82"/>
    </row>
    <row r="667" spans="1:18" ht="14.25" customHeight="1">
      <c r="A667" s="82"/>
      <c r="B667" s="82"/>
      <c r="C667" s="82"/>
      <c r="D667" s="82"/>
      <c r="E667" s="82"/>
      <c r="F667" s="82"/>
      <c r="G667" s="82"/>
      <c r="H667" s="82"/>
      <c r="I667" s="91"/>
      <c r="J667" s="82"/>
      <c r="K667" s="82"/>
      <c r="L667" s="82"/>
      <c r="M667" s="82"/>
      <c r="N667" s="82"/>
      <c r="O667" s="82"/>
      <c r="P667" s="82"/>
      <c r="Q667" s="82"/>
      <c r="R667" s="82"/>
    </row>
    <row r="668" spans="1:18" ht="14.25" customHeight="1">
      <c r="A668" s="82"/>
      <c r="B668" s="82"/>
      <c r="C668" s="82"/>
      <c r="D668" s="82"/>
      <c r="E668" s="82"/>
      <c r="F668" s="82"/>
      <c r="G668" s="82"/>
      <c r="H668" s="82"/>
      <c r="I668" s="91"/>
      <c r="J668" s="82"/>
      <c r="K668" s="82"/>
      <c r="L668" s="82"/>
      <c r="M668" s="82"/>
      <c r="N668" s="82"/>
      <c r="O668" s="82"/>
      <c r="P668" s="82"/>
      <c r="Q668" s="82"/>
      <c r="R668" s="82"/>
    </row>
    <row r="669" spans="1:18" ht="14.25" customHeight="1">
      <c r="A669" s="82"/>
      <c r="B669" s="82"/>
      <c r="C669" s="82"/>
      <c r="D669" s="82"/>
      <c r="E669" s="82"/>
      <c r="F669" s="82"/>
      <c r="G669" s="82"/>
      <c r="H669" s="82"/>
      <c r="I669" s="91"/>
      <c r="J669" s="82"/>
      <c r="K669" s="82"/>
      <c r="L669" s="82"/>
      <c r="M669" s="82"/>
      <c r="N669" s="82"/>
      <c r="O669" s="82"/>
      <c r="P669" s="82"/>
      <c r="Q669" s="82"/>
      <c r="R669" s="82"/>
    </row>
    <row r="670" spans="1:18" ht="14.25" customHeight="1">
      <c r="A670" s="82"/>
      <c r="B670" s="82"/>
      <c r="C670" s="82"/>
      <c r="D670" s="82"/>
      <c r="E670" s="82"/>
      <c r="F670" s="82"/>
      <c r="G670" s="82"/>
      <c r="H670" s="82"/>
      <c r="I670" s="91"/>
      <c r="J670" s="82"/>
      <c r="K670" s="82"/>
      <c r="L670" s="82"/>
      <c r="M670" s="82"/>
      <c r="N670" s="82"/>
      <c r="O670" s="82"/>
      <c r="P670" s="82"/>
      <c r="Q670" s="82"/>
      <c r="R670" s="82"/>
    </row>
    <row r="671" spans="1:18" ht="14.25" customHeight="1">
      <c r="A671" s="82"/>
      <c r="B671" s="82"/>
      <c r="C671" s="82"/>
      <c r="D671" s="82"/>
      <c r="E671" s="82"/>
      <c r="F671" s="82"/>
      <c r="G671" s="82"/>
      <c r="H671" s="82"/>
      <c r="I671" s="91"/>
      <c r="J671" s="82"/>
      <c r="K671" s="82"/>
      <c r="L671" s="82"/>
      <c r="M671" s="82"/>
      <c r="N671" s="82"/>
      <c r="O671" s="82"/>
      <c r="P671" s="82"/>
      <c r="Q671" s="82"/>
      <c r="R671" s="82"/>
    </row>
    <row r="672" spans="1:18" ht="14.25" customHeight="1">
      <c r="A672" s="82"/>
      <c r="B672" s="82"/>
      <c r="C672" s="82"/>
      <c r="D672" s="82"/>
      <c r="E672" s="82"/>
      <c r="F672" s="82"/>
      <c r="G672" s="82"/>
      <c r="H672" s="82"/>
      <c r="I672" s="91"/>
      <c r="J672" s="82"/>
      <c r="K672" s="82"/>
      <c r="L672" s="82"/>
      <c r="M672" s="82"/>
      <c r="N672" s="82"/>
      <c r="O672" s="82"/>
      <c r="P672" s="82"/>
      <c r="Q672" s="82"/>
      <c r="R672" s="82"/>
    </row>
    <row r="673" spans="1:18" ht="14.25" customHeight="1">
      <c r="A673" s="82"/>
      <c r="B673" s="82"/>
      <c r="C673" s="82"/>
      <c r="D673" s="82"/>
      <c r="E673" s="82"/>
      <c r="F673" s="82"/>
      <c r="G673" s="82"/>
      <c r="H673" s="82"/>
      <c r="I673" s="91"/>
      <c r="J673" s="82"/>
      <c r="K673" s="82"/>
      <c r="L673" s="82"/>
      <c r="M673" s="82"/>
      <c r="N673" s="82"/>
      <c r="O673" s="82"/>
      <c r="P673" s="82"/>
      <c r="Q673" s="82"/>
      <c r="R673" s="82"/>
    </row>
    <row r="674" spans="1:18" ht="14.25" customHeight="1">
      <c r="A674" s="82"/>
      <c r="B674" s="82"/>
      <c r="C674" s="82"/>
      <c r="D674" s="82"/>
      <c r="E674" s="82"/>
      <c r="F674" s="82"/>
      <c r="G674" s="82"/>
      <c r="H674" s="82"/>
      <c r="I674" s="91"/>
      <c r="J674" s="82"/>
      <c r="K674" s="82"/>
      <c r="L674" s="82"/>
      <c r="M674" s="82"/>
      <c r="N674" s="82"/>
      <c r="O674" s="82"/>
      <c r="P674" s="82"/>
      <c r="Q674" s="82"/>
      <c r="R674" s="82"/>
    </row>
    <row r="675" spans="1:18" ht="14.25" customHeight="1">
      <c r="A675" s="82"/>
      <c r="B675" s="82"/>
      <c r="C675" s="82"/>
      <c r="D675" s="82"/>
      <c r="E675" s="82"/>
      <c r="F675" s="82"/>
      <c r="G675" s="82"/>
      <c r="H675" s="82"/>
      <c r="I675" s="91"/>
      <c r="J675" s="82"/>
      <c r="K675" s="82"/>
      <c r="L675" s="82"/>
      <c r="M675" s="82"/>
      <c r="N675" s="82"/>
      <c r="O675" s="82"/>
      <c r="P675" s="82"/>
      <c r="Q675" s="82"/>
      <c r="R675" s="82"/>
    </row>
    <row r="676" spans="1:18" ht="14.25" customHeight="1">
      <c r="A676" s="82"/>
      <c r="B676" s="82"/>
      <c r="C676" s="82"/>
      <c r="D676" s="82"/>
      <c r="E676" s="82"/>
      <c r="F676" s="82"/>
      <c r="G676" s="82"/>
      <c r="H676" s="82"/>
      <c r="I676" s="91"/>
      <c r="J676" s="82"/>
      <c r="K676" s="82"/>
      <c r="L676" s="82"/>
      <c r="M676" s="82"/>
      <c r="N676" s="82"/>
      <c r="O676" s="82"/>
      <c r="P676" s="82"/>
      <c r="Q676" s="82"/>
      <c r="R676" s="82"/>
    </row>
    <row r="677" spans="1:18" ht="14.25" customHeight="1">
      <c r="A677" s="82"/>
      <c r="B677" s="82"/>
      <c r="C677" s="82"/>
      <c r="D677" s="82"/>
      <c r="E677" s="82"/>
      <c r="F677" s="82"/>
      <c r="G677" s="82"/>
      <c r="H677" s="82"/>
      <c r="I677" s="91"/>
      <c r="J677" s="82"/>
      <c r="K677" s="82"/>
      <c r="L677" s="82"/>
      <c r="M677" s="82"/>
      <c r="N677" s="82"/>
      <c r="O677" s="82"/>
      <c r="P677" s="82"/>
      <c r="Q677" s="82"/>
      <c r="R677" s="82"/>
    </row>
    <row r="678" spans="1:18" ht="14.25" customHeight="1">
      <c r="A678" s="82"/>
      <c r="B678" s="82"/>
      <c r="C678" s="82"/>
      <c r="D678" s="82"/>
      <c r="E678" s="82"/>
      <c r="F678" s="82"/>
      <c r="G678" s="82"/>
      <c r="H678" s="82"/>
      <c r="I678" s="91"/>
      <c r="J678" s="82"/>
      <c r="K678" s="82"/>
      <c r="L678" s="82"/>
      <c r="M678" s="82"/>
      <c r="N678" s="82"/>
      <c r="O678" s="82"/>
      <c r="P678" s="82"/>
      <c r="Q678" s="82"/>
      <c r="R678" s="82"/>
    </row>
    <row r="679" spans="1:18" ht="14.25" customHeight="1">
      <c r="A679" s="82"/>
      <c r="B679" s="82"/>
      <c r="C679" s="82"/>
      <c r="D679" s="82"/>
      <c r="E679" s="82"/>
      <c r="F679" s="82"/>
      <c r="G679" s="82"/>
      <c r="H679" s="82"/>
      <c r="I679" s="91"/>
      <c r="J679" s="82"/>
      <c r="K679" s="82"/>
      <c r="L679" s="82"/>
      <c r="M679" s="82"/>
      <c r="N679" s="82"/>
      <c r="O679" s="82"/>
      <c r="P679" s="82"/>
      <c r="Q679" s="82"/>
      <c r="R679" s="82"/>
    </row>
    <row r="680" spans="1:18" ht="14.25" customHeight="1">
      <c r="A680" s="82"/>
      <c r="B680" s="82"/>
      <c r="C680" s="82"/>
      <c r="D680" s="82"/>
      <c r="E680" s="82"/>
      <c r="F680" s="82"/>
      <c r="G680" s="82"/>
      <c r="H680" s="82"/>
      <c r="I680" s="91"/>
      <c r="J680" s="82"/>
      <c r="K680" s="82"/>
      <c r="L680" s="82"/>
      <c r="M680" s="82"/>
      <c r="N680" s="82"/>
      <c r="O680" s="82"/>
      <c r="P680" s="82"/>
      <c r="Q680" s="82"/>
      <c r="R680" s="82"/>
    </row>
    <row r="681" spans="1:18" ht="14.25" customHeight="1">
      <c r="A681" s="82"/>
      <c r="B681" s="82"/>
      <c r="C681" s="82"/>
      <c r="D681" s="82"/>
      <c r="E681" s="82"/>
      <c r="F681" s="82"/>
      <c r="G681" s="82"/>
      <c r="H681" s="82"/>
      <c r="I681" s="91"/>
      <c r="J681" s="82"/>
      <c r="K681" s="82"/>
      <c r="L681" s="82"/>
      <c r="M681" s="82"/>
      <c r="N681" s="82"/>
      <c r="O681" s="82"/>
      <c r="P681" s="82"/>
      <c r="Q681" s="82"/>
      <c r="R681" s="82"/>
    </row>
    <row r="682" spans="1:18" ht="14.25" customHeight="1">
      <c r="A682" s="82"/>
      <c r="B682" s="82"/>
      <c r="C682" s="82"/>
      <c r="D682" s="82"/>
      <c r="E682" s="82"/>
      <c r="F682" s="82"/>
      <c r="G682" s="82"/>
      <c r="H682" s="82"/>
      <c r="I682" s="91"/>
      <c r="J682" s="82"/>
      <c r="K682" s="82"/>
      <c r="L682" s="82"/>
      <c r="M682" s="82"/>
      <c r="N682" s="82"/>
      <c r="O682" s="82"/>
      <c r="P682" s="82"/>
      <c r="Q682" s="82"/>
      <c r="R682" s="82"/>
    </row>
    <row r="683" spans="1:18" ht="14.25" customHeight="1">
      <c r="A683" s="82"/>
      <c r="B683" s="82"/>
      <c r="C683" s="82"/>
      <c r="D683" s="82"/>
      <c r="E683" s="82"/>
      <c r="F683" s="82"/>
      <c r="G683" s="82"/>
      <c r="H683" s="82"/>
      <c r="I683" s="91"/>
      <c r="J683" s="82"/>
      <c r="K683" s="82"/>
      <c r="L683" s="82"/>
      <c r="M683" s="82"/>
      <c r="N683" s="82"/>
      <c r="O683" s="82"/>
      <c r="P683" s="82"/>
      <c r="Q683" s="82"/>
      <c r="R683" s="82"/>
    </row>
    <row r="684" spans="1:18" ht="14.25" customHeight="1">
      <c r="A684" s="82"/>
      <c r="B684" s="82"/>
      <c r="C684" s="82"/>
      <c r="D684" s="82"/>
      <c r="E684" s="82"/>
      <c r="F684" s="82"/>
      <c r="G684" s="82"/>
      <c r="H684" s="82"/>
      <c r="I684" s="91"/>
      <c r="J684" s="82"/>
      <c r="K684" s="82"/>
      <c r="L684" s="82"/>
      <c r="M684" s="82"/>
      <c r="N684" s="82"/>
      <c r="O684" s="82"/>
      <c r="P684" s="82"/>
      <c r="Q684" s="82"/>
      <c r="R684" s="82"/>
    </row>
    <row r="685" spans="1:18" ht="14.25" customHeight="1">
      <c r="A685" s="82"/>
      <c r="B685" s="82"/>
      <c r="C685" s="82"/>
      <c r="D685" s="82"/>
      <c r="E685" s="82"/>
      <c r="F685" s="82"/>
      <c r="G685" s="82"/>
      <c r="H685" s="82"/>
      <c r="I685" s="91"/>
      <c r="J685" s="82"/>
      <c r="K685" s="82"/>
      <c r="L685" s="82"/>
      <c r="M685" s="82"/>
      <c r="N685" s="82"/>
      <c r="O685" s="82"/>
      <c r="P685" s="82"/>
      <c r="Q685" s="82"/>
      <c r="R685" s="82"/>
    </row>
    <row r="686" spans="1:18" ht="14.25" customHeight="1">
      <c r="A686" s="82"/>
      <c r="B686" s="82"/>
      <c r="C686" s="82"/>
      <c r="D686" s="82"/>
      <c r="E686" s="82"/>
      <c r="F686" s="82"/>
      <c r="G686" s="82"/>
      <c r="H686" s="82"/>
      <c r="I686" s="91"/>
      <c r="J686" s="82"/>
      <c r="K686" s="82"/>
      <c r="L686" s="82"/>
      <c r="M686" s="82"/>
      <c r="N686" s="82"/>
      <c r="O686" s="82"/>
      <c r="P686" s="82"/>
      <c r="Q686" s="82"/>
      <c r="R686" s="82"/>
    </row>
    <row r="687" spans="1:18" ht="14.25" customHeight="1">
      <c r="A687" s="82"/>
      <c r="B687" s="82"/>
      <c r="C687" s="82"/>
      <c r="D687" s="82"/>
      <c r="E687" s="82"/>
      <c r="F687" s="82"/>
      <c r="G687" s="82"/>
      <c r="H687" s="82"/>
      <c r="I687" s="91"/>
      <c r="J687" s="82"/>
      <c r="K687" s="82"/>
      <c r="L687" s="82"/>
      <c r="M687" s="82"/>
      <c r="N687" s="82"/>
      <c r="O687" s="82"/>
      <c r="P687" s="82"/>
      <c r="Q687" s="82"/>
      <c r="R687" s="82"/>
    </row>
    <row r="688" spans="1:18" ht="14.25" customHeight="1">
      <c r="A688" s="82"/>
      <c r="B688" s="82"/>
      <c r="C688" s="82"/>
      <c r="D688" s="82"/>
      <c r="E688" s="82"/>
      <c r="F688" s="82"/>
      <c r="G688" s="82"/>
      <c r="H688" s="82"/>
      <c r="I688" s="91"/>
      <c r="J688" s="82"/>
      <c r="K688" s="82"/>
      <c r="L688" s="82"/>
      <c r="M688" s="82"/>
      <c r="N688" s="82"/>
      <c r="O688" s="82"/>
      <c r="P688" s="82"/>
      <c r="Q688" s="82"/>
      <c r="R688" s="82"/>
    </row>
    <row r="689" spans="1:18" ht="14.25" customHeight="1">
      <c r="A689" s="82"/>
      <c r="B689" s="82"/>
      <c r="C689" s="82"/>
      <c r="D689" s="82"/>
      <c r="E689" s="82"/>
      <c r="F689" s="82"/>
      <c r="G689" s="82"/>
      <c r="H689" s="82"/>
      <c r="I689" s="91"/>
      <c r="J689" s="82"/>
      <c r="K689" s="82"/>
      <c r="L689" s="82"/>
      <c r="M689" s="82"/>
      <c r="N689" s="82"/>
      <c r="O689" s="82"/>
      <c r="P689" s="82"/>
      <c r="Q689" s="82"/>
      <c r="R689" s="82"/>
    </row>
    <row r="690" spans="1:18" ht="14.25" customHeight="1">
      <c r="A690" s="82"/>
      <c r="B690" s="82"/>
      <c r="C690" s="82"/>
      <c r="D690" s="82"/>
      <c r="E690" s="82"/>
      <c r="F690" s="82"/>
      <c r="G690" s="82"/>
      <c r="H690" s="82"/>
      <c r="I690" s="91"/>
      <c r="J690" s="82"/>
      <c r="K690" s="82"/>
      <c r="L690" s="82"/>
      <c r="M690" s="82"/>
      <c r="N690" s="82"/>
      <c r="O690" s="82"/>
      <c r="P690" s="82"/>
      <c r="Q690" s="82"/>
      <c r="R690" s="82"/>
    </row>
    <row r="691" spans="1:18" ht="14.25" customHeight="1">
      <c r="A691" s="82"/>
      <c r="B691" s="82"/>
      <c r="C691" s="82"/>
      <c r="D691" s="82"/>
      <c r="E691" s="82"/>
      <c r="F691" s="82"/>
      <c r="G691" s="82"/>
      <c r="H691" s="82"/>
      <c r="I691" s="91"/>
      <c r="J691" s="82"/>
      <c r="K691" s="82"/>
      <c r="L691" s="82"/>
      <c r="M691" s="82"/>
      <c r="N691" s="82"/>
      <c r="O691" s="82"/>
      <c r="P691" s="82"/>
      <c r="Q691" s="82"/>
      <c r="R691" s="82"/>
    </row>
    <row r="692" spans="1:18" ht="14.25" customHeight="1">
      <c r="A692" s="82"/>
      <c r="B692" s="82"/>
      <c r="C692" s="82"/>
      <c r="D692" s="82"/>
      <c r="E692" s="82"/>
      <c r="F692" s="82"/>
      <c r="G692" s="82"/>
      <c r="H692" s="82"/>
      <c r="I692" s="91"/>
      <c r="J692" s="82"/>
      <c r="K692" s="82"/>
      <c r="L692" s="82"/>
      <c r="M692" s="82"/>
      <c r="N692" s="82"/>
      <c r="O692" s="82"/>
      <c r="P692" s="82"/>
      <c r="Q692" s="82"/>
      <c r="R692" s="82"/>
    </row>
    <row r="693" spans="1:18" ht="14.25" customHeight="1">
      <c r="A693" s="82"/>
      <c r="B693" s="82"/>
      <c r="C693" s="82"/>
      <c r="D693" s="82"/>
      <c r="E693" s="82"/>
      <c r="F693" s="82"/>
      <c r="G693" s="82"/>
      <c r="H693" s="82"/>
      <c r="I693" s="91"/>
      <c r="J693" s="82"/>
      <c r="K693" s="82"/>
      <c r="L693" s="82"/>
      <c r="M693" s="82"/>
      <c r="N693" s="82"/>
      <c r="O693" s="82"/>
      <c r="P693" s="82"/>
      <c r="Q693" s="82"/>
      <c r="R693" s="82"/>
    </row>
    <row r="694" spans="1:18" ht="14.25" customHeight="1">
      <c r="A694" s="82"/>
      <c r="B694" s="82"/>
      <c r="C694" s="82"/>
      <c r="D694" s="82"/>
      <c r="E694" s="82"/>
      <c r="F694" s="82"/>
      <c r="G694" s="82"/>
      <c r="H694" s="82"/>
      <c r="I694" s="91"/>
      <c r="J694" s="82"/>
      <c r="K694" s="82"/>
      <c r="L694" s="82"/>
      <c r="M694" s="82"/>
      <c r="N694" s="82"/>
      <c r="O694" s="82"/>
      <c r="P694" s="82"/>
      <c r="Q694" s="82"/>
      <c r="R694" s="82"/>
    </row>
    <row r="695" spans="1:18" ht="14.25" customHeight="1">
      <c r="A695" s="82"/>
      <c r="B695" s="82"/>
      <c r="C695" s="82"/>
      <c r="D695" s="82"/>
      <c r="E695" s="82"/>
      <c r="F695" s="82"/>
      <c r="G695" s="82"/>
      <c r="H695" s="82"/>
      <c r="I695" s="91"/>
      <c r="J695" s="82"/>
      <c r="K695" s="82"/>
      <c r="L695" s="82"/>
      <c r="M695" s="82"/>
      <c r="N695" s="82"/>
      <c r="O695" s="82"/>
      <c r="P695" s="82"/>
      <c r="Q695" s="82"/>
      <c r="R695" s="82"/>
    </row>
    <row r="696" spans="1:18" ht="14.25" customHeight="1">
      <c r="A696" s="82"/>
      <c r="B696" s="82"/>
      <c r="C696" s="82"/>
      <c r="D696" s="82"/>
      <c r="E696" s="82"/>
      <c r="F696" s="82"/>
      <c r="G696" s="82"/>
      <c r="H696" s="82"/>
      <c r="I696" s="91"/>
      <c r="J696" s="82"/>
      <c r="K696" s="82"/>
      <c r="L696" s="82"/>
      <c r="M696" s="82"/>
      <c r="N696" s="82"/>
      <c r="O696" s="82"/>
      <c r="P696" s="82"/>
      <c r="Q696" s="82"/>
      <c r="R696" s="82"/>
    </row>
    <row r="697" spans="1:18" ht="14.25" customHeight="1">
      <c r="A697" s="82"/>
      <c r="B697" s="82"/>
      <c r="C697" s="82"/>
      <c r="D697" s="82"/>
      <c r="E697" s="82"/>
      <c r="F697" s="82"/>
      <c r="G697" s="82"/>
      <c r="H697" s="82"/>
      <c r="I697" s="91"/>
      <c r="J697" s="82"/>
      <c r="K697" s="82"/>
      <c r="L697" s="82"/>
      <c r="M697" s="82"/>
      <c r="N697" s="82"/>
      <c r="O697" s="82"/>
      <c r="P697" s="82"/>
      <c r="Q697" s="82"/>
      <c r="R697" s="82"/>
    </row>
    <row r="698" spans="1:18" ht="14.25" customHeight="1">
      <c r="A698" s="82"/>
      <c r="B698" s="82"/>
      <c r="C698" s="82"/>
      <c r="D698" s="82"/>
      <c r="E698" s="82"/>
      <c r="F698" s="82"/>
      <c r="G698" s="82"/>
      <c r="H698" s="82"/>
      <c r="I698" s="91"/>
      <c r="J698" s="82"/>
      <c r="K698" s="82"/>
      <c r="L698" s="82"/>
      <c r="M698" s="82"/>
      <c r="N698" s="82"/>
      <c r="O698" s="82"/>
      <c r="P698" s="82"/>
      <c r="Q698" s="82"/>
      <c r="R698" s="82"/>
    </row>
    <row r="699" spans="1:18" ht="14.25" customHeight="1">
      <c r="A699" s="82"/>
      <c r="B699" s="82"/>
      <c r="C699" s="82"/>
      <c r="D699" s="82"/>
      <c r="E699" s="82"/>
      <c r="F699" s="82"/>
      <c r="G699" s="82"/>
      <c r="H699" s="82"/>
      <c r="I699" s="91"/>
      <c r="J699" s="82"/>
      <c r="K699" s="82"/>
      <c r="L699" s="82"/>
      <c r="M699" s="82"/>
      <c r="N699" s="82"/>
      <c r="O699" s="82"/>
      <c r="P699" s="82"/>
      <c r="Q699" s="82"/>
      <c r="R699" s="82"/>
    </row>
    <row r="700" spans="1:18" ht="14.25" customHeight="1">
      <c r="A700" s="82"/>
      <c r="B700" s="82"/>
      <c r="C700" s="82"/>
      <c r="D700" s="82"/>
      <c r="E700" s="82"/>
      <c r="F700" s="82"/>
      <c r="G700" s="82"/>
      <c r="H700" s="82"/>
      <c r="I700" s="91"/>
      <c r="J700" s="82"/>
      <c r="K700" s="82"/>
      <c r="L700" s="82"/>
      <c r="M700" s="82"/>
      <c r="N700" s="82"/>
      <c r="O700" s="82"/>
      <c r="P700" s="82"/>
      <c r="Q700" s="82"/>
      <c r="R700" s="82"/>
    </row>
    <row r="701" spans="1:18" ht="14.25" customHeight="1">
      <c r="A701" s="82"/>
      <c r="B701" s="82"/>
      <c r="C701" s="82"/>
      <c r="D701" s="82"/>
      <c r="E701" s="82"/>
      <c r="F701" s="82"/>
      <c r="G701" s="82"/>
      <c r="H701" s="82"/>
      <c r="I701" s="91"/>
      <c r="J701" s="82"/>
      <c r="K701" s="82"/>
      <c r="L701" s="82"/>
      <c r="M701" s="82"/>
      <c r="N701" s="82"/>
      <c r="O701" s="82"/>
      <c r="P701" s="82"/>
      <c r="Q701" s="82"/>
      <c r="R701" s="82"/>
    </row>
    <row r="702" spans="1:18" ht="14.25" customHeight="1">
      <c r="A702" s="82"/>
      <c r="B702" s="82"/>
      <c r="C702" s="82"/>
      <c r="D702" s="82"/>
      <c r="E702" s="82"/>
      <c r="F702" s="82"/>
      <c r="G702" s="82"/>
      <c r="H702" s="82"/>
      <c r="I702" s="91"/>
      <c r="J702" s="82"/>
      <c r="K702" s="82"/>
      <c r="L702" s="82"/>
      <c r="M702" s="82"/>
      <c r="N702" s="82"/>
      <c r="O702" s="82"/>
      <c r="P702" s="82"/>
      <c r="Q702" s="82"/>
      <c r="R702" s="82"/>
    </row>
    <row r="703" spans="1:18" ht="14.25" customHeight="1">
      <c r="A703" s="82"/>
      <c r="B703" s="82"/>
      <c r="C703" s="82"/>
      <c r="D703" s="82"/>
      <c r="E703" s="82"/>
      <c r="F703" s="82"/>
      <c r="G703" s="82"/>
      <c r="H703" s="82"/>
      <c r="I703" s="91"/>
      <c r="J703" s="82"/>
      <c r="K703" s="82"/>
      <c r="L703" s="82"/>
      <c r="M703" s="82"/>
      <c r="N703" s="82"/>
      <c r="O703" s="82"/>
      <c r="P703" s="82"/>
      <c r="Q703" s="82"/>
      <c r="R703" s="82"/>
    </row>
    <row r="704" spans="1:18" ht="14.25" customHeight="1">
      <c r="A704" s="82"/>
      <c r="B704" s="82"/>
      <c r="C704" s="82"/>
      <c r="D704" s="82"/>
      <c r="E704" s="82"/>
      <c r="F704" s="82"/>
      <c r="G704" s="82"/>
      <c r="H704" s="82"/>
      <c r="I704" s="91"/>
      <c r="J704" s="82"/>
      <c r="K704" s="82"/>
      <c r="L704" s="82"/>
      <c r="M704" s="82"/>
      <c r="N704" s="82"/>
      <c r="O704" s="82"/>
      <c r="P704" s="82"/>
      <c r="Q704" s="82"/>
      <c r="R704" s="82"/>
    </row>
    <row r="705" spans="1:18" ht="14.25" customHeight="1">
      <c r="A705" s="82"/>
      <c r="B705" s="82"/>
      <c r="C705" s="82"/>
      <c r="D705" s="82"/>
      <c r="E705" s="82"/>
      <c r="F705" s="82"/>
      <c r="G705" s="82"/>
      <c r="H705" s="82"/>
      <c r="I705" s="91"/>
      <c r="J705" s="82"/>
      <c r="K705" s="82"/>
      <c r="L705" s="82"/>
      <c r="M705" s="82"/>
      <c r="N705" s="82"/>
      <c r="O705" s="82"/>
      <c r="P705" s="82"/>
      <c r="Q705" s="82"/>
      <c r="R705" s="82"/>
    </row>
    <row r="706" spans="1:18" ht="14.25" customHeight="1">
      <c r="A706" s="82"/>
      <c r="B706" s="82"/>
      <c r="C706" s="82"/>
      <c r="D706" s="82"/>
      <c r="E706" s="82"/>
      <c r="F706" s="82"/>
      <c r="G706" s="82"/>
      <c r="H706" s="82"/>
      <c r="I706" s="91"/>
      <c r="J706" s="82"/>
      <c r="K706" s="82"/>
      <c r="L706" s="82"/>
      <c r="M706" s="82"/>
      <c r="N706" s="82"/>
      <c r="O706" s="82"/>
      <c r="P706" s="82"/>
      <c r="Q706" s="82"/>
      <c r="R706" s="82"/>
    </row>
    <row r="707" spans="1:18" ht="14.25" customHeight="1">
      <c r="A707" s="82"/>
      <c r="B707" s="82"/>
      <c r="C707" s="82"/>
      <c r="D707" s="82"/>
      <c r="E707" s="82"/>
      <c r="F707" s="82"/>
      <c r="G707" s="82"/>
      <c r="H707" s="82"/>
      <c r="I707" s="91"/>
      <c r="J707" s="82"/>
      <c r="K707" s="82"/>
      <c r="L707" s="82"/>
      <c r="M707" s="82"/>
      <c r="N707" s="82"/>
      <c r="O707" s="82"/>
      <c r="P707" s="82"/>
      <c r="Q707" s="82"/>
      <c r="R707" s="82"/>
    </row>
    <row r="708" spans="1:18" ht="14.25" customHeight="1">
      <c r="A708" s="82"/>
      <c r="B708" s="82"/>
      <c r="C708" s="82"/>
      <c r="D708" s="82"/>
      <c r="E708" s="82"/>
      <c r="F708" s="82"/>
      <c r="G708" s="82"/>
      <c r="H708" s="82"/>
      <c r="I708" s="91"/>
      <c r="J708" s="82"/>
      <c r="K708" s="82"/>
      <c r="L708" s="82"/>
      <c r="M708" s="82"/>
      <c r="N708" s="82"/>
      <c r="O708" s="82"/>
      <c r="P708" s="82"/>
      <c r="Q708" s="82"/>
      <c r="R708" s="82"/>
    </row>
    <row r="709" spans="1:18" ht="14.25" customHeight="1">
      <c r="A709" s="82"/>
      <c r="B709" s="82"/>
      <c r="C709" s="82"/>
      <c r="D709" s="82"/>
      <c r="E709" s="82"/>
      <c r="F709" s="82"/>
      <c r="G709" s="82"/>
      <c r="H709" s="82"/>
      <c r="I709" s="91"/>
      <c r="J709" s="82"/>
      <c r="K709" s="82"/>
      <c r="L709" s="82"/>
      <c r="M709" s="82"/>
      <c r="N709" s="82"/>
      <c r="O709" s="82"/>
      <c r="P709" s="82"/>
      <c r="Q709" s="82"/>
      <c r="R709" s="82"/>
    </row>
    <row r="710" spans="1:18" ht="14.25" customHeight="1">
      <c r="A710" s="82"/>
      <c r="B710" s="82"/>
      <c r="C710" s="82"/>
      <c r="D710" s="82"/>
      <c r="E710" s="82"/>
      <c r="F710" s="82"/>
      <c r="G710" s="82"/>
      <c r="H710" s="82"/>
      <c r="I710" s="91"/>
      <c r="J710" s="82"/>
      <c r="K710" s="82"/>
      <c r="L710" s="82"/>
      <c r="M710" s="82"/>
      <c r="N710" s="82"/>
      <c r="O710" s="82"/>
      <c r="P710" s="82"/>
      <c r="Q710" s="82"/>
      <c r="R710" s="82"/>
    </row>
    <row r="711" spans="1:18" ht="14.25" customHeight="1">
      <c r="A711" s="82"/>
      <c r="B711" s="82"/>
      <c r="C711" s="82"/>
      <c r="D711" s="82"/>
      <c r="E711" s="82"/>
      <c r="F711" s="82"/>
      <c r="G711" s="82"/>
      <c r="H711" s="82"/>
      <c r="I711" s="91"/>
      <c r="J711" s="82"/>
      <c r="K711" s="82"/>
      <c r="L711" s="82"/>
      <c r="M711" s="82"/>
      <c r="N711" s="82"/>
      <c r="O711" s="82"/>
      <c r="P711" s="82"/>
      <c r="Q711" s="82"/>
      <c r="R711" s="82"/>
    </row>
    <row r="712" spans="1:18" ht="14.25" customHeight="1">
      <c r="A712" s="82"/>
      <c r="B712" s="82"/>
      <c r="C712" s="82"/>
      <c r="D712" s="82"/>
      <c r="E712" s="82"/>
      <c r="F712" s="82"/>
      <c r="G712" s="82"/>
      <c r="H712" s="82"/>
      <c r="I712" s="91"/>
      <c r="J712" s="82"/>
      <c r="K712" s="82"/>
      <c r="L712" s="82"/>
      <c r="M712" s="82"/>
      <c r="N712" s="82"/>
      <c r="O712" s="82"/>
      <c r="P712" s="82"/>
      <c r="Q712" s="82"/>
      <c r="R712" s="82"/>
    </row>
    <row r="713" spans="1:18" ht="14.25" customHeight="1">
      <c r="A713" s="82"/>
      <c r="B713" s="82"/>
      <c r="C713" s="82"/>
      <c r="D713" s="82"/>
      <c r="E713" s="82"/>
      <c r="F713" s="82"/>
      <c r="G713" s="82"/>
      <c r="H713" s="82"/>
      <c r="I713" s="91"/>
      <c r="J713" s="82"/>
      <c r="K713" s="82"/>
      <c r="L713" s="82"/>
      <c r="M713" s="82"/>
      <c r="N713" s="82"/>
      <c r="O713" s="82"/>
      <c r="P713" s="82"/>
      <c r="Q713" s="82"/>
      <c r="R713" s="82"/>
    </row>
    <row r="714" spans="1:18" ht="14.25" customHeight="1">
      <c r="A714" s="82"/>
      <c r="B714" s="82"/>
      <c r="C714" s="82"/>
      <c r="D714" s="82"/>
      <c r="E714" s="82"/>
      <c r="F714" s="82"/>
      <c r="G714" s="82"/>
      <c r="H714" s="82"/>
      <c r="I714" s="91"/>
      <c r="J714" s="82"/>
      <c r="K714" s="82"/>
      <c r="L714" s="82"/>
      <c r="M714" s="82"/>
      <c r="N714" s="82"/>
      <c r="O714" s="82"/>
      <c r="P714" s="82"/>
      <c r="Q714" s="82"/>
      <c r="R714" s="82"/>
    </row>
    <row r="715" spans="1:18" ht="14.25" customHeight="1">
      <c r="A715" s="82"/>
      <c r="B715" s="82"/>
      <c r="C715" s="82"/>
      <c r="D715" s="82"/>
      <c r="E715" s="82"/>
      <c r="F715" s="82"/>
      <c r="G715" s="82"/>
      <c r="H715" s="82"/>
      <c r="I715" s="91"/>
      <c r="J715" s="82"/>
      <c r="K715" s="82"/>
      <c r="L715" s="82"/>
      <c r="M715" s="82"/>
      <c r="N715" s="82"/>
      <c r="O715" s="82"/>
      <c r="P715" s="82"/>
      <c r="Q715" s="82"/>
      <c r="R715" s="82"/>
    </row>
    <row r="716" spans="1:18" ht="14.25" customHeight="1">
      <c r="A716" s="82"/>
      <c r="B716" s="82"/>
      <c r="C716" s="82"/>
      <c r="D716" s="82"/>
      <c r="E716" s="82"/>
      <c r="F716" s="82"/>
      <c r="G716" s="82"/>
      <c r="H716" s="82"/>
      <c r="I716" s="91"/>
      <c r="J716" s="82"/>
      <c r="K716" s="82"/>
      <c r="L716" s="82"/>
      <c r="M716" s="82"/>
      <c r="N716" s="82"/>
      <c r="O716" s="82"/>
      <c r="P716" s="82"/>
      <c r="Q716" s="82"/>
      <c r="R716" s="82"/>
    </row>
    <row r="717" spans="1:18" ht="14.25" customHeight="1">
      <c r="A717" s="82"/>
      <c r="B717" s="82"/>
      <c r="C717" s="82"/>
      <c r="D717" s="82"/>
      <c r="E717" s="82"/>
      <c r="F717" s="82"/>
      <c r="G717" s="82"/>
      <c r="H717" s="82"/>
      <c r="I717" s="91"/>
      <c r="J717" s="82"/>
      <c r="K717" s="82"/>
      <c r="L717" s="82"/>
      <c r="M717" s="82"/>
      <c r="N717" s="82"/>
      <c r="O717" s="82"/>
      <c r="P717" s="82"/>
      <c r="Q717" s="82"/>
      <c r="R717" s="82"/>
    </row>
    <row r="718" spans="1:18" ht="14.25" customHeight="1">
      <c r="A718" s="82"/>
      <c r="B718" s="82"/>
      <c r="C718" s="82"/>
      <c r="D718" s="82"/>
      <c r="E718" s="82"/>
      <c r="F718" s="82"/>
      <c r="G718" s="82"/>
      <c r="H718" s="82"/>
      <c r="I718" s="91"/>
      <c r="J718" s="82"/>
      <c r="K718" s="82"/>
      <c r="L718" s="82"/>
      <c r="M718" s="82"/>
      <c r="N718" s="82"/>
      <c r="O718" s="82"/>
      <c r="P718" s="82"/>
      <c r="Q718" s="82"/>
      <c r="R718" s="82"/>
    </row>
    <row r="719" spans="1:18" ht="14.25" customHeight="1">
      <c r="A719" s="82"/>
      <c r="B719" s="82"/>
      <c r="C719" s="82"/>
      <c r="D719" s="82"/>
      <c r="E719" s="82"/>
      <c r="F719" s="82"/>
      <c r="G719" s="82"/>
      <c r="H719" s="82"/>
      <c r="I719" s="91"/>
      <c r="J719" s="82"/>
      <c r="K719" s="82"/>
      <c r="L719" s="82"/>
      <c r="M719" s="82"/>
      <c r="N719" s="82"/>
      <c r="O719" s="82"/>
      <c r="P719" s="82"/>
      <c r="Q719" s="82"/>
      <c r="R719" s="82"/>
    </row>
    <row r="720" spans="1:18" ht="14.25" customHeight="1">
      <c r="A720" s="82"/>
      <c r="B720" s="82"/>
      <c r="C720" s="82"/>
      <c r="D720" s="82"/>
      <c r="E720" s="82"/>
      <c r="F720" s="82"/>
      <c r="G720" s="82"/>
      <c r="H720" s="82"/>
      <c r="I720" s="91"/>
      <c r="J720" s="82"/>
      <c r="K720" s="82"/>
      <c r="L720" s="82"/>
      <c r="M720" s="82"/>
      <c r="N720" s="82"/>
      <c r="O720" s="82"/>
      <c r="P720" s="82"/>
      <c r="Q720" s="82"/>
      <c r="R720" s="82"/>
    </row>
    <row r="721" spans="1:18" ht="14.25" customHeight="1">
      <c r="A721" s="82"/>
      <c r="B721" s="82"/>
      <c r="C721" s="82"/>
      <c r="D721" s="82"/>
      <c r="E721" s="82"/>
      <c r="F721" s="82"/>
      <c r="G721" s="82"/>
      <c r="H721" s="82"/>
      <c r="I721" s="91"/>
      <c r="J721" s="82"/>
      <c r="K721" s="82"/>
      <c r="L721" s="82"/>
      <c r="M721" s="82"/>
      <c r="N721" s="82"/>
      <c r="O721" s="82"/>
      <c r="P721" s="82"/>
      <c r="Q721" s="82"/>
      <c r="R721" s="82"/>
    </row>
    <row r="722" spans="1:18" ht="14.25" customHeight="1">
      <c r="A722" s="82"/>
      <c r="B722" s="82"/>
      <c r="C722" s="82"/>
      <c r="D722" s="82"/>
      <c r="E722" s="82"/>
      <c r="F722" s="82"/>
      <c r="G722" s="82"/>
      <c r="H722" s="82"/>
      <c r="I722" s="91"/>
      <c r="J722" s="82"/>
      <c r="K722" s="82"/>
      <c r="L722" s="82"/>
      <c r="M722" s="82"/>
      <c r="N722" s="82"/>
      <c r="O722" s="82"/>
      <c r="P722" s="82"/>
      <c r="Q722" s="82"/>
      <c r="R722" s="82"/>
    </row>
    <row r="723" spans="1:18" ht="14.25" customHeight="1">
      <c r="A723" s="82"/>
      <c r="B723" s="82"/>
      <c r="C723" s="82"/>
      <c r="D723" s="82"/>
      <c r="E723" s="82"/>
      <c r="F723" s="82"/>
      <c r="G723" s="82"/>
      <c r="H723" s="82"/>
      <c r="I723" s="91"/>
      <c r="J723" s="82"/>
      <c r="K723" s="82"/>
      <c r="L723" s="82"/>
      <c r="M723" s="82"/>
      <c r="N723" s="82"/>
      <c r="O723" s="82"/>
      <c r="P723" s="82"/>
      <c r="Q723" s="82"/>
      <c r="R723" s="82"/>
    </row>
    <row r="724" spans="1:18" ht="14.25" customHeight="1">
      <c r="A724" s="82"/>
      <c r="B724" s="82"/>
      <c r="C724" s="82"/>
      <c r="D724" s="82"/>
      <c r="E724" s="82"/>
      <c r="F724" s="82"/>
      <c r="G724" s="82"/>
      <c r="H724" s="82"/>
      <c r="I724" s="91"/>
      <c r="J724" s="82"/>
      <c r="K724" s="82"/>
      <c r="L724" s="82"/>
      <c r="M724" s="82"/>
      <c r="N724" s="82"/>
      <c r="O724" s="82"/>
      <c r="P724" s="82"/>
      <c r="Q724" s="82"/>
      <c r="R724" s="82"/>
    </row>
    <row r="725" spans="1:18" ht="14.25" customHeight="1">
      <c r="A725" s="82"/>
      <c r="B725" s="82"/>
      <c r="C725" s="82"/>
      <c r="D725" s="82"/>
      <c r="E725" s="82"/>
      <c r="F725" s="82"/>
      <c r="G725" s="82"/>
      <c r="H725" s="82"/>
      <c r="I725" s="91"/>
      <c r="J725" s="82"/>
      <c r="K725" s="82"/>
      <c r="L725" s="82"/>
      <c r="M725" s="82"/>
      <c r="N725" s="82"/>
      <c r="O725" s="82"/>
      <c r="P725" s="82"/>
      <c r="Q725" s="82"/>
      <c r="R725" s="82"/>
    </row>
    <row r="726" spans="1:18" ht="14.25" customHeight="1">
      <c r="A726" s="82"/>
      <c r="B726" s="82"/>
      <c r="C726" s="82"/>
      <c r="D726" s="82"/>
      <c r="E726" s="82"/>
      <c r="F726" s="82"/>
      <c r="G726" s="82"/>
      <c r="H726" s="82"/>
      <c r="I726" s="91"/>
      <c r="J726" s="82"/>
      <c r="K726" s="82"/>
      <c r="L726" s="82"/>
      <c r="M726" s="82"/>
      <c r="N726" s="82"/>
      <c r="O726" s="82"/>
      <c r="P726" s="82"/>
      <c r="Q726" s="82"/>
      <c r="R726" s="82"/>
    </row>
    <row r="727" spans="1:18" ht="14.25" customHeight="1">
      <c r="A727" s="82"/>
      <c r="B727" s="82"/>
      <c r="C727" s="82"/>
      <c r="D727" s="82"/>
      <c r="E727" s="82"/>
      <c r="F727" s="82"/>
      <c r="G727" s="82"/>
      <c r="H727" s="82"/>
      <c r="I727" s="91"/>
      <c r="J727" s="82"/>
      <c r="K727" s="82"/>
      <c r="L727" s="82"/>
      <c r="M727" s="82"/>
      <c r="N727" s="82"/>
      <c r="O727" s="82"/>
      <c r="P727" s="82"/>
      <c r="Q727" s="82"/>
      <c r="R727" s="82"/>
    </row>
    <row r="728" spans="1:18" ht="14.25" customHeight="1">
      <c r="A728" s="82"/>
      <c r="B728" s="82"/>
      <c r="C728" s="82"/>
      <c r="D728" s="82"/>
      <c r="E728" s="82"/>
      <c r="F728" s="82"/>
      <c r="G728" s="82"/>
      <c r="H728" s="82"/>
      <c r="I728" s="91"/>
      <c r="J728" s="82"/>
      <c r="K728" s="82"/>
      <c r="L728" s="82"/>
      <c r="M728" s="82"/>
      <c r="N728" s="82"/>
      <c r="O728" s="82"/>
      <c r="P728" s="82"/>
      <c r="Q728" s="82"/>
      <c r="R728" s="82"/>
    </row>
    <row r="729" spans="1:18" ht="14.25" customHeight="1">
      <c r="A729" s="82"/>
      <c r="B729" s="82"/>
      <c r="C729" s="82"/>
      <c r="D729" s="82"/>
      <c r="E729" s="82"/>
      <c r="F729" s="82"/>
      <c r="G729" s="82"/>
      <c r="H729" s="82"/>
      <c r="I729" s="91"/>
      <c r="J729" s="82"/>
      <c r="K729" s="82"/>
      <c r="L729" s="82"/>
      <c r="M729" s="82"/>
      <c r="N729" s="82"/>
      <c r="O729" s="82"/>
      <c r="P729" s="82"/>
      <c r="Q729" s="82"/>
      <c r="R729" s="82"/>
    </row>
    <row r="730" spans="1:18" ht="14.25" customHeight="1">
      <c r="A730" s="82"/>
      <c r="B730" s="82"/>
      <c r="C730" s="82"/>
      <c r="D730" s="82"/>
      <c r="E730" s="82"/>
      <c r="F730" s="82"/>
      <c r="G730" s="82"/>
      <c r="H730" s="82"/>
      <c r="I730" s="91"/>
      <c r="J730" s="82"/>
      <c r="K730" s="82"/>
      <c r="L730" s="82"/>
      <c r="M730" s="82"/>
      <c r="N730" s="82"/>
      <c r="O730" s="82"/>
      <c r="P730" s="82"/>
      <c r="Q730" s="82"/>
      <c r="R730" s="82"/>
    </row>
    <row r="731" spans="1:18" ht="14.25" customHeight="1">
      <c r="A731" s="82"/>
      <c r="B731" s="82"/>
      <c r="C731" s="82"/>
      <c r="D731" s="82"/>
      <c r="E731" s="82"/>
      <c r="F731" s="82"/>
      <c r="G731" s="82"/>
      <c r="H731" s="82"/>
      <c r="I731" s="91"/>
      <c r="J731" s="82"/>
      <c r="K731" s="82"/>
      <c r="L731" s="82"/>
      <c r="M731" s="82"/>
      <c r="N731" s="82"/>
      <c r="O731" s="82"/>
      <c r="P731" s="82"/>
      <c r="Q731" s="82"/>
      <c r="R731" s="82"/>
    </row>
    <row r="732" spans="1:18" ht="14.25" customHeight="1">
      <c r="A732" s="82"/>
      <c r="B732" s="82"/>
      <c r="C732" s="82"/>
      <c r="D732" s="82"/>
      <c r="E732" s="82"/>
      <c r="F732" s="82"/>
      <c r="G732" s="82"/>
      <c r="H732" s="82"/>
      <c r="I732" s="91"/>
      <c r="J732" s="82"/>
      <c r="K732" s="82"/>
      <c r="L732" s="82"/>
      <c r="M732" s="82"/>
      <c r="N732" s="82"/>
      <c r="O732" s="82"/>
      <c r="P732" s="82"/>
      <c r="Q732" s="82"/>
      <c r="R732" s="82"/>
    </row>
    <row r="733" spans="1:18" ht="14.25" customHeight="1">
      <c r="A733" s="82"/>
      <c r="B733" s="82"/>
      <c r="C733" s="82"/>
      <c r="D733" s="82"/>
      <c r="E733" s="82"/>
      <c r="F733" s="82"/>
      <c r="G733" s="82"/>
      <c r="H733" s="82"/>
      <c r="I733" s="91"/>
      <c r="J733" s="82"/>
      <c r="K733" s="82"/>
      <c r="L733" s="82"/>
      <c r="M733" s="82"/>
      <c r="N733" s="82"/>
      <c r="O733" s="82"/>
      <c r="P733" s="82"/>
      <c r="Q733" s="82"/>
      <c r="R733" s="82"/>
    </row>
    <row r="734" spans="1:18" ht="14.25" customHeight="1">
      <c r="A734" s="82"/>
      <c r="B734" s="82"/>
      <c r="C734" s="82"/>
      <c r="D734" s="82"/>
      <c r="E734" s="82"/>
      <c r="F734" s="82"/>
      <c r="G734" s="82"/>
      <c r="H734" s="82"/>
      <c r="I734" s="91"/>
      <c r="J734" s="82"/>
      <c r="K734" s="82"/>
      <c r="L734" s="82"/>
      <c r="M734" s="82"/>
      <c r="N734" s="82"/>
      <c r="O734" s="82"/>
      <c r="P734" s="82"/>
      <c r="Q734" s="82"/>
      <c r="R734" s="82"/>
    </row>
    <row r="735" spans="1:18" ht="14.25" customHeight="1">
      <c r="A735" s="82"/>
      <c r="B735" s="82"/>
      <c r="C735" s="82"/>
      <c r="D735" s="82"/>
      <c r="E735" s="82"/>
      <c r="F735" s="82"/>
      <c r="G735" s="82"/>
      <c r="H735" s="82"/>
      <c r="I735" s="91"/>
      <c r="J735" s="82"/>
      <c r="K735" s="82"/>
      <c r="L735" s="82"/>
      <c r="M735" s="82"/>
      <c r="N735" s="82"/>
      <c r="O735" s="82"/>
      <c r="P735" s="82"/>
      <c r="Q735" s="82"/>
      <c r="R735" s="82"/>
    </row>
    <row r="736" spans="1:18" ht="14.25" customHeight="1">
      <c r="A736" s="82"/>
      <c r="B736" s="82"/>
      <c r="C736" s="82"/>
      <c r="D736" s="82"/>
      <c r="E736" s="82"/>
      <c r="F736" s="82"/>
      <c r="G736" s="82"/>
      <c r="H736" s="82"/>
      <c r="I736" s="91"/>
      <c r="J736" s="82"/>
      <c r="K736" s="82"/>
      <c r="L736" s="82"/>
      <c r="M736" s="82"/>
      <c r="N736" s="82"/>
      <c r="O736" s="82"/>
      <c r="P736" s="82"/>
      <c r="Q736" s="82"/>
      <c r="R736" s="82"/>
    </row>
    <row r="737" spans="1:18" ht="14.25" customHeight="1">
      <c r="A737" s="82"/>
      <c r="B737" s="82"/>
      <c r="C737" s="82"/>
      <c r="D737" s="82"/>
      <c r="E737" s="82"/>
      <c r="F737" s="82"/>
      <c r="G737" s="82"/>
      <c r="H737" s="82"/>
      <c r="I737" s="91"/>
      <c r="J737" s="82"/>
      <c r="K737" s="82"/>
      <c r="L737" s="82"/>
      <c r="M737" s="82"/>
      <c r="N737" s="82"/>
      <c r="O737" s="82"/>
      <c r="P737" s="82"/>
      <c r="Q737" s="82"/>
      <c r="R737" s="82"/>
    </row>
    <row r="738" spans="1:18" ht="14.25" customHeight="1">
      <c r="A738" s="82"/>
      <c r="B738" s="82"/>
      <c r="C738" s="82"/>
      <c r="D738" s="82"/>
      <c r="E738" s="82"/>
      <c r="F738" s="82"/>
      <c r="G738" s="82"/>
      <c r="H738" s="82"/>
      <c r="I738" s="91"/>
      <c r="J738" s="82"/>
      <c r="K738" s="82"/>
      <c r="L738" s="82"/>
      <c r="M738" s="82"/>
      <c r="N738" s="82"/>
      <c r="O738" s="82"/>
      <c r="P738" s="82"/>
      <c r="Q738" s="82"/>
      <c r="R738" s="82"/>
    </row>
    <row r="739" spans="1:18" ht="14.25" customHeight="1">
      <c r="A739" s="82"/>
      <c r="B739" s="82"/>
      <c r="C739" s="82"/>
      <c r="D739" s="82"/>
      <c r="E739" s="82"/>
      <c r="F739" s="82"/>
      <c r="G739" s="82"/>
      <c r="H739" s="82"/>
      <c r="I739" s="91"/>
      <c r="J739" s="82"/>
      <c r="K739" s="82"/>
      <c r="L739" s="82"/>
      <c r="M739" s="82"/>
      <c r="N739" s="82"/>
      <c r="O739" s="82"/>
      <c r="P739" s="82"/>
      <c r="Q739" s="82"/>
      <c r="R739" s="82"/>
    </row>
    <row r="740" spans="1:18" ht="14.25" customHeight="1">
      <c r="A740" s="82"/>
      <c r="B740" s="82"/>
      <c r="C740" s="82"/>
      <c r="D740" s="82"/>
      <c r="E740" s="82"/>
      <c r="F740" s="82"/>
      <c r="G740" s="82"/>
      <c r="H740" s="82"/>
      <c r="I740" s="91"/>
      <c r="J740" s="82"/>
      <c r="K740" s="82"/>
      <c r="L740" s="82"/>
      <c r="M740" s="82"/>
      <c r="N740" s="82"/>
      <c r="O740" s="82"/>
      <c r="P740" s="82"/>
      <c r="Q740" s="82"/>
      <c r="R740" s="82"/>
    </row>
    <row r="741" spans="1:18" ht="14.25" customHeight="1">
      <c r="A741" s="82"/>
      <c r="B741" s="82"/>
      <c r="C741" s="82"/>
      <c r="D741" s="82"/>
      <c r="E741" s="82"/>
      <c r="F741" s="82"/>
      <c r="G741" s="82"/>
      <c r="H741" s="82"/>
      <c r="I741" s="91"/>
      <c r="J741" s="82"/>
      <c r="K741" s="82"/>
      <c r="L741" s="82"/>
      <c r="M741" s="82"/>
      <c r="N741" s="82"/>
      <c r="O741" s="82"/>
      <c r="P741" s="82"/>
      <c r="Q741" s="82"/>
      <c r="R741" s="82"/>
    </row>
    <row r="742" spans="1:18" ht="14.25" customHeight="1">
      <c r="A742" s="82"/>
      <c r="B742" s="82"/>
      <c r="C742" s="82"/>
      <c r="D742" s="82"/>
      <c r="E742" s="82"/>
      <c r="F742" s="82"/>
      <c r="G742" s="82"/>
      <c r="H742" s="82"/>
      <c r="I742" s="91"/>
      <c r="J742" s="82"/>
      <c r="K742" s="82"/>
      <c r="L742" s="82"/>
      <c r="M742" s="82"/>
      <c r="N742" s="82"/>
      <c r="O742" s="82"/>
      <c r="P742" s="82"/>
      <c r="Q742" s="82"/>
      <c r="R742" s="82"/>
    </row>
    <row r="743" spans="1:18" ht="14.25" customHeight="1">
      <c r="A743" s="82"/>
      <c r="B743" s="82"/>
      <c r="C743" s="82"/>
      <c r="D743" s="82"/>
      <c r="E743" s="82"/>
      <c r="F743" s="82"/>
      <c r="G743" s="82"/>
      <c r="H743" s="82"/>
      <c r="I743" s="91"/>
      <c r="J743" s="82"/>
      <c r="K743" s="82"/>
      <c r="L743" s="82"/>
      <c r="M743" s="82"/>
      <c r="N743" s="82"/>
      <c r="O743" s="82"/>
      <c r="P743" s="82"/>
      <c r="Q743" s="82"/>
      <c r="R743" s="82"/>
    </row>
    <row r="744" spans="1:18" ht="14.25" customHeight="1">
      <c r="A744" s="82"/>
      <c r="B744" s="82"/>
      <c r="C744" s="82"/>
      <c r="D744" s="82"/>
      <c r="E744" s="82"/>
      <c r="F744" s="82"/>
      <c r="G744" s="82"/>
      <c r="H744" s="82"/>
      <c r="I744" s="91"/>
      <c r="J744" s="82"/>
      <c r="K744" s="82"/>
      <c r="L744" s="82"/>
      <c r="M744" s="82"/>
      <c r="N744" s="82"/>
      <c r="O744" s="82"/>
      <c r="P744" s="82"/>
      <c r="Q744" s="82"/>
      <c r="R744" s="82"/>
    </row>
    <row r="745" spans="1:18" ht="14.25" customHeight="1">
      <c r="A745" s="82"/>
      <c r="B745" s="82"/>
      <c r="C745" s="82"/>
      <c r="D745" s="82"/>
      <c r="E745" s="82"/>
      <c r="F745" s="82"/>
      <c r="G745" s="82"/>
      <c r="H745" s="82"/>
      <c r="I745" s="91"/>
      <c r="J745" s="82"/>
      <c r="K745" s="82"/>
      <c r="L745" s="82"/>
      <c r="M745" s="82"/>
      <c r="N745" s="82"/>
      <c r="O745" s="82"/>
      <c r="P745" s="82"/>
      <c r="Q745" s="82"/>
      <c r="R745" s="82"/>
    </row>
    <row r="746" spans="1:18" ht="14.25" customHeight="1">
      <c r="A746" s="82"/>
      <c r="B746" s="82"/>
      <c r="C746" s="82"/>
      <c r="D746" s="82"/>
      <c r="E746" s="82"/>
      <c r="F746" s="82"/>
      <c r="G746" s="82"/>
      <c r="H746" s="82"/>
      <c r="I746" s="91"/>
      <c r="J746" s="82"/>
      <c r="K746" s="82"/>
      <c r="L746" s="82"/>
      <c r="M746" s="82"/>
      <c r="N746" s="82"/>
      <c r="O746" s="82"/>
      <c r="P746" s="82"/>
      <c r="Q746" s="82"/>
      <c r="R746" s="82"/>
    </row>
    <row r="747" spans="1:18" ht="14.25" customHeight="1">
      <c r="A747" s="82"/>
      <c r="B747" s="82"/>
      <c r="C747" s="82"/>
      <c r="D747" s="82"/>
      <c r="E747" s="82"/>
      <c r="F747" s="82"/>
      <c r="G747" s="82"/>
      <c r="H747" s="82"/>
      <c r="I747" s="91"/>
      <c r="J747" s="82"/>
      <c r="K747" s="82"/>
      <c r="L747" s="82"/>
      <c r="M747" s="82"/>
      <c r="N747" s="82"/>
      <c r="O747" s="82"/>
      <c r="P747" s="82"/>
      <c r="Q747" s="82"/>
      <c r="R747" s="82"/>
    </row>
    <row r="748" spans="1:18" ht="14.25" customHeight="1">
      <c r="A748" s="82"/>
      <c r="B748" s="82"/>
      <c r="C748" s="82"/>
      <c r="D748" s="82"/>
      <c r="E748" s="82"/>
      <c r="F748" s="82"/>
      <c r="G748" s="82"/>
      <c r="H748" s="82"/>
      <c r="I748" s="91"/>
      <c r="J748" s="82"/>
      <c r="K748" s="82"/>
      <c r="L748" s="82"/>
      <c r="M748" s="82"/>
      <c r="N748" s="82"/>
      <c r="O748" s="82"/>
      <c r="P748" s="82"/>
      <c r="Q748" s="82"/>
      <c r="R748" s="82"/>
    </row>
    <row r="749" spans="1:18" ht="14.25" customHeight="1">
      <c r="A749" s="82"/>
      <c r="B749" s="82"/>
      <c r="C749" s="82"/>
      <c r="D749" s="82"/>
      <c r="E749" s="82"/>
      <c r="F749" s="82"/>
      <c r="G749" s="82"/>
      <c r="H749" s="82"/>
      <c r="I749" s="91"/>
      <c r="J749" s="82"/>
      <c r="K749" s="82"/>
      <c r="L749" s="82"/>
      <c r="M749" s="82"/>
      <c r="N749" s="82"/>
      <c r="O749" s="82"/>
      <c r="P749" s="82"/>
      <c r="Q749" s="82"/>
      <c r="R749" s="82"/>
    </row>
    <row r="750" spans="1:18" ht="14.25" customHeight="1">
      <c r="A750" s="82"/>
      <c r="B750" s="82"/>
      <c r="C750" s="82"/>
      <c r="D750" s="82"/>
      <c r="E750" s="82"/>
      <c r="F750" s="82"/>
      <c r="G750" s="82"/>
      <c r="H750" s="82"/>
      <c r="I750" s="91"/>
      <c r="J750" s="82"/>
      <c r="K750" s="82"/>
      <c r="L750" s="82"/>
      <c r="M750" s="82"/>
      <c r="N750" s="82"/>
      <c r="O750" s="82"/>
      <c r="P750" s="82"/>
      <c r="Q750" s="82"/>
      <c r="R750" s="82"/>
    </row>
    <row r="751" spans="1:18" ht="14.25" customHeight="1">
      <c r="A751" s="82"/>
      <c r="B751" s="82"/>
      <c r="C751" s="82"/>
      <c r="D751" s="82"/>
      <c r="E751" s="82"/>
      <c r="F751" s="82"/>
      <c r="G751" s="82"/>
      <c r="H751" s="82"/>
      <c r="I751" s="91"/>
      <c r="J751" s="82"/>
      <c r="K751" s="82"/>
      <c r="L751" s="82"/>
      <c r="M751" s="82"/>
      <c r="N751" s="82"/>
      <c r="O751" s="82"/>
      <c r="P751" s="82"/>
      <c r="Q751" s="82"/>
      <c r="R751" s="82"/>
    </row>
    <row r="752" spans="1:18" ht="14.25" customHeight="1">
      <c r="A752" s="82"/>
      <c r="B752" s="82"/>
      <c r="C752" s="82"/>
      <c r="D752" s="82"/>
      <c r="E752" s="82"/>
      <c r="F752" s="82"/>
      <c r="G752" s="82"/>
      <c r="H752" s="82"/>
      <c r="I752" s="91"/>
      <c r="J752" s="82"/>
      <c r="K752" s="82"/>
      <c r="L752" s="82"/>
      <c r="M752" s="82"/>
      <c r="N752" s="82"/>
      <c r="O752" s="82"/>
      <c r="P752" s="82"/>
      <c r="Q752" s="82"/>
      <c r="R752" s="82"/>
    </row>
    <row r="753" spans="1:18" ht="14.25" customHeight="1">
      <c r="A753" s="82"/>
      <c r="B753" s="82"/>
      <c r="C753" s="82"/>
      <c r="D753" s="82"/>
      <c r="E753" s="82"/>
      <c r="F753" s="82"/>
      <c r="G753" s="82"/>
      <c r="H753" s="82"/>
      <c r="I753" s="91"/>
      <c r="J753" s="82"/>
      <c r="K753" s="82"/>
      <c r="L753" s="82"/>
      <c r="M753" s="82"/>
      <c r="N753" s="82"/>
      <c r="O753" s="82"/>
      <c r="P753" s="82"/>
      <c r="Q753" s="82"/>
      <c r="R753" s="82"/>
    </row>
    <row r="754" spans="1:18" ht="14.25" customHeight="1">
      <c r="A754" s="82"/>
      <c r="B754" s="82"/>
      <c r="C754" s="82"/>
      <c r="D754" s="82"/>
      <c r="E754" s="82"/>
      <c r="F754" s="82"/>
      <c r="G754" s="82"/>
      <c r="H754" s="82"/>
      <c r="I754" s="91"/>
      <c r="J754" s="82"/>
      <c r="K754" s="82"/>
      <c r="L754" s="82"/>
      <c r="M754" s="82"/>
      <c r="N754" s="82"/>
      <c r="O754" s="82"/>
      <c r="P754" s="82"/>
      <c r="Q754" s="82"/>
      <c r="R754" s="82"/>
    </row>
    <row r="755" spans="1:18" ht="14.25" customHeight="1">
      <c r="A755" s="82"/>
      <c r="B755" s="82"/>
      <c r="C755" s="82"/>
      <c r="D755" s="82"/>
      <c r="E755" s="82"/>
      <c r="F755" s="82"/>
      <c r="G755" s="82"/>
      <c r="H755" s="82"/>
      <c r="I755" s="91"/>
      <c r="J755" s="82"/>
      <c r="K755" s="82"/>
      <c r="L755" s="82"/>
      <c r="M755" s="82"/>
      <c r="N755" s="82"/>
      <c r="O755" s="82"/>
      <c r="P755" s="82"/>
      <c r="Q755" s="82"/>
      <c r="R755" s="82"/>
    </row>
    <row r="756" spans="1:18" ht="14.25" customHeight="1">
      <c r="A756" s="82"/>
      <c r="B756" s="82"/>
      <c r="C756" s="82"/>
      <c r="D756" s="82"/>
      <c r="E756" s="82"/>
      <c r="F756" s="82"/>
      <c r="G756" s="82"/>
      <c r="H756" s="82"/>
      <c r="I756" s="91"/>
      <c r="J756" s="82"/>
      <c r="K756" s="82"/>
      <c r="L756" s="82"/>
      <c r="M756" s="82"/>
      <c r="N756" s="82"/>
      <c r="O756" s="82"/>
      <c r="P756" s="82"/>
      <c r="Q756" s="82"/>
      <c r="R756" s="82"/>
    </row>
    <row r="757" spans="1:18" ht="14.25" customHeight="1">
      <c r="A757" s="82"/>
      <c r="B757" s="82"/>
      <c r="C757" s="82"/>
      <c r="D757" s="82"/>
      <c r="E757" s="82"/>
      <c r="F757" s="82"/>
      <c r="G757" s="82"/>
      <c r="H757" s="82"/>
      <c r="I757" s="91"/>
      <c r="J757" s="82"/>
      <c r="K757" s="82"/>
      <c r="L757" s="82"/>
      <c r="M757" s="82"/>
      <c r="N757" s="82"/>
      <c r="O757" s="82"/>
      <c r="P757" s="82"/>
      <c r="Q757" s="82"/>
      <c r="R757" s="82"/>
    </row>
    <row r="758" spans="1:18" ht="14.25" customHeight="1">
      <c r="A758" s="82"/>
      <c r="B758" s="82"/>
      <c r="C758" s="82"/>
      <c r="D758" s="82"/>
      <c r="E758" s="82"/>
      <c r="F758" s="82"/>
      <c r="G758" s="82"/>
      <c r="H758" s="82"/>
      <c r="I758" s="91"/>
      <c r="J758" s="82"/>
      <c r="K758" s="82"/>
      <c r="L758" s="82"/>
      <c r="M758" s="82"/>
      <c r="N758" s="82"/>
      <c r="O758" s="82"/>
      <c r="P758" s="82"/>
      <c r="Q758" s="82"/>
      <c r="R758" s="82"/>
    </row>
    <row r="759" spans="1:18" ht="14.25" customHeight="1">
      <c r="A759" s="82"/>
      <c r="B759" s="82"/>
      <c r="C759" s="82"/>
      <c r="D759" s="82"/>
      <c r="E759" s="82"/>
      <c r="F759" s="82"/>
      <c r="G759" s="82"/>
      <c r="H759" s="82"/>
      <c r="I759" s="91"/>
      <c r="J759" s="82"/>
      <c r="K759" s="82"/>
      <c r="L759" s="82"/>
      <c r="M759" s="82"/>
      <c r="N759" s="82"/>
      <c r="O759" s="82"/>
      <c r="P759" s="82"/>
      <c r="Q759" s="82"/>
      <c r="R759" s="82"/>
    </row>
    <row r="760" spans="1:18" ht="14.25" customHeight="1">
      <c r="A760" s="82"/>
      <c r="B760" s="82"/>
      <c r="C760" s="82"/>
      <c r="D760" s="82"/>
      <c r="E760" s="82"/>
      <c r="F760" s="82"/>
      <c r="G760" s="82"/>
      <c r="H760" s="82"/>
      <c r="I760" s="91"/>
      <c r="J760" s="82"/>
      <c r="K760" s="82"/>
      <c r="L760" s="82"/>
      <c r="M760" s="82"/>
      <c r="N760" s="82"/>
      <c r="O760" s="82"/>
      <c r="P760" s="82"/>
      <c r="Q760" s="82"/>
      <c r="R760" s="82"/>
    </row>
    <row r="761" spans="1:18" ht="14.25" customHeight="1">
      <c r="A761" s="82"/>
      <c r="B761" s="82"/>
      <c r="C761" s="82"/>
      <c r="D761" s="82"/>
      <c r="E761" s="82"/>
      <c r="F761" s="82"/>
      <c r="G761" s="82"/>
      <c r="H761" s="82"/>
      <c r="I761" s="91"/>
      <c r="J761" s="82"/>
      <c r="K761" s="82"/>
      <c r="L761" s="82"/>
      <c r="M761" s="82"/>
      <c r="N761" s="82"/>
      <c r="O761" s="82"/>
      <c r="P761" s="82"/>
      <c r="Q761" s="82"/>
      <c r="R761" s="82"/>
    </row>
    <row r="762" spans="1:18" ht="14.25" customHeight="1">
      <c r="A762" s="82"/>
      <c r="B762" s="82"/>
      <c r="C762" s="82"/>
      <c r="D762" s="82"/>
      <c r="E762" s="82"/>
      <c r="F762" s="82"/>
      <c r="G762" s="82"/>
      <c r="H762" s="82"/>
      <c r="I762" s="91"/>
      <c r="J762" s="82"/>
      <c r="K762" s="82"/>
      <c r="L762" s="82"/>
      <c r="M762" s="82"/>
      <c r="N762" s="82"/>
      <c r="O762" s="82"/>
      <c r="P762" s="82"/>
      <c r="Q762" s="82"/>
      <c r="R762" s="82"/>
    </row>
    <row r="763" spans="1:18" ht="14.25" customHeight="1">
      <c r="A763" s="82"/>
      <c r="B763" s="82"/>
      <c r="C763" s="82"/>
      <c r="D763" s="82"/>
      <c r="E763" s="82"/>
      <c r="F763" s="82"/>
      <c r="G763" s="82"/>
      <c r="H763" s="82"/>
      <c r="I763" s="91"/>
      <c r="J763" s="82"/>
      <c r="K763" s="82"/>
      <c r="L763" s="82"/>
      <c r="M763" s="82"/>
      <c r="N763" s="82"/>
      <c r="O763" s="82"/>
      <c r="P763" s="82"/>
      <c r="Q763" s="82"/>
      <c r="R763" s="82"/>
    </row>
    <row r="764" spans="1:18" ht="14.25" customHeight="1">
      <c r="A764" s="82"/>
      <c r="B764" s="82"/>
      <c r="C764" s="82"/>
      <c r="D764" s="82"/>
      <c r="E764" s="82"/>
      <c r="F764" s="82"/>
      <c r="G764" s="82"/>
      <c r="H764" s="82"/>
      <c r="I764" s="91"/>
      <c r="J764" s="82"/>
      <c r="K764" s="82"/>
      <c r="L764" s="82"/>
      <c r="M764" s="82"/>
      <c r="N764" s="82"/>
      <c r="O764" s="82"/>
      <c r="P764" s="82"/>
      <c r="Q764" s="82"/>
      <c r="R764" s="82"/>
    </row>
    <row r="765" spans="1:18" ht="14.25" customHeight="1">
      <c r="A765" s="82"/>
      <c r="B765" s="82"/>
      <c r="C765" s="82"/>
      <c r="D765" s="82"/>
      <c r="E765" s="82"/>
      <c r="F765" s="82"/>
      <c r="G765" s="82"/>
      <c r="H765" s="82"/>
      <c r="I765" s="91"/>
      <c r="J765" s="82"/>
      <c r="K765" s="82"/>
      <c r="L765" s="82"/>
      <c r="M765" s="82"/>
      <c r="N765" s="82"/>
      <c r="O765" s="82"/>
      <c r="P765" s="82"/>
      <c r="Q765" s="82"/>
      <c r="R765" s="82"/>
    </row>
    <row r="766" spans="1:18" ht="14.25" customHeight="1">
      <c r="A766" s="82"/>
      <c r="B766" s="82"/>
      <c r="C766" s="82"/>
      <c r="D766" s="82"/>
      <c r="E766" s="82"/>
      <c r="F766" s="82"/>
      <c r="G766" s="82"/>
      <c r="H766" s="82"/>
      <c r="I766" s="91"/>
      <c r="J766" s="82"/>
      <c r="K766" s="82"/>
      <c r="L766" s="82"/>
      <c r="M766" s="82"/>
      <c r="N766" s="82"/>
      <c r="O766" s="82"/>
      <c r="P766" s="82"/>
      <c r="Q766" s="82"/>
      <c r="R766" s="82"/>
    </row>
    <row r="767" spans="1:18" ht="14.25" customHeight="1">
      <c r="A767" s="82"/>
      <c r="B767" s="82"/>
      <c r="C767" s="82"/>
      <c r="D767" s="82"/>
      <c r="E767" s="82"/>
      <c r="F767" s="82"/>
      <c r="G767" s="82"/>
      <c r="H767" s="82"/>
      <c r="I767" s="91"/>
      <c r="J767" s="82"/>
      <c r="K767" s="82"/>
      <c r="L767" s="82"/>
      <c r="M767" s="82"/>
      <c r="N767" s="82"/>
      <c r="O767" s="82"/>
      <c r="P767" s="82"/>
      <c r="Q767" s="82"/>
      <c r="R767" s="82"/>
    </row>
    <row r="768" spans="1:18" ht="14.25" customHeight="1">
      <c r="A768" s="82"/>
      <c r="B768" s="82"/>
      <c r="C768" s="82"/>
      <c r="D768" s="82"/>
      <c r="E768" s="82"/>
      <c r="F768" s="82"/>
      <c r="G768" s="82"/>
      <c r="H768" s="82"/>
      <c r="I768" s="91"/>
      <c r="J768" s="82"/>
      <c r="K768" s="82"/>
      <c r="L768" s="82"/>
      <c r="M768" s="82"/>
      <c r="N768" s="82"/>
      <c r="O768" s="82"/>
      <c r="P768" s="82"/>
      <c r="Q768" s="82"/>
      <c r="R768" s="82"/>
    </row>
    <row r="769" spans="1:18" ht="14.25" customHeight="1">
      <c r="A769" s="82"/>
      <c r="B769" s="82"/>
      <c r="C769" s="82"/>
      <c r="D769" s="82"/>
      <c r="E769" s="82"/>
      <c r="F769" s="82"/>
      <c r="G769" s="82"/>
      <c r="H769" s="82"/>
      <c r="I769" s="91"/>
      <c r="J769" s="82"/>
      <c r="K769" s="82"/>
      <c r="L769" s="82"/>
      <c r="M769" s="82"/>
      <c r="N769" s="82"/>
      <c r="O769" s="82"/>
      <c r="P769" s="82"/>
      <c r="Q769" s="82"/>
      <c r="R769" s="82"/>
    </row>
    <row r="770" spans="1:18" ht="14.25" customHeight="1">
      <c r="A770" s="82"/>
      <c r="B770" s="82"/>
      <c r="C770" s="82"/>
      <c r="D770" s="82"/>
      <c r="E770" s="82"/>
      <c r="F770" s="82"/>
      <c r="G770" s="82"/>
      <c r="H770" s="82"/>
      <c r="I770" s="91"/>
      <c r="J770" s="82"/>
      <c r="K770" s="82"/>
      <c r="L770" s="82"/>
      <c r="M770" s="82"/>
      <c r="N770" s="82"/>
      <c r="O770" s="82"/>
      <c r="P770" s="82"/>
      <c r="Q770" s="82"/>
      <c r="R770" s="82"/>
    </row>
    <row r="771" spans="1:18" ht="14.25" customHeight="1">
      <c r="A771" s="82"/>
      <c r="B771" s="82"/>
      <c r="C771" s="82"/>
      <c r="D771" s="82"/>
      <c r="E771" s="82"/>
      <c r="F771" s="82"/>
      <c r="G771" s="82"/>
      <c r="H771" s="82"/>
      <c r="I771" s="91"/>
      <c r="J771" s="82"/>
      <c r="K771" s="82"/>
      <c r="L771" s="82"/>
      <c r="M771" s="82"/>
      <c r="N771" s="82"/>
      <c r="O771" s="82"/>
      <c r="P771" s="82"/>
      <c r="Q771" s="82"/>
      <c r="R771" s="82"/>
    </row>
    <row r="772" spans="1:18" ht="14.25" customHeight="1">
      <c r="A772" s="82"/>
      <c r="B772" s="82"/>
      <c r="C772" s="82"/>
      <c r="D772" s="82"/>
      <c r="E772" s="82"/>
      <c r="F772" s="82"/>
      <c r="G772" s="82"/>
      <c r="H772" s="82"/>
      <c r="I772" s="91"/>
      <c r="J772" s="82"/>
      <c r="K772" s="82"/>
      <c r="L772" s="82"/>
      <c r="M772" s="82"/>
      <c r="N772" s="82"/>
      <c r="O772" s="82"/>
      <c r="P772" s="82"/>
      <c r="Q772" s="82"/>
      <c r="R772" s="82"/>
    </row>
    <row r="773" spans="1:18" ht="14.25" customHeight="1">
      <c r="A773" s="82"/>
      <c r="B773" s="82"/>
      <c r="C773" s="82"/>
      <c r="D773" s="82"/>
      <c r="E773" s="82"/>
      <c r="F773" s="82"/>
      <c r="G773" s="82"/>
      <c r="H773" s="82"/>
      <c r="I773" s="91"/>
      <c r="J773" s="82"/>
      <c r="K773" s="82"/>
      <c r="L773" s="82"/>
      <c r="M773" s="82"/>
      <c r="N773" s="82"/>
      <c r="O773" s="82"/>
      <c r="P773" s="82"/>
      <c r="Q773" s="82"/>
      <c r="R773" s="82"/>
    </row>
    <row r="774" spans="1:18" ht="14.25" customHeight="1">
      <c r="A774" s="82"/>
      <c r="B774" s="82"/>
      <c r="C774" s="82"/>
      <c r="D774" s="82"/>
      <c r="E774" s="82"/>
      <c r="F774" s="82"/>
      <c r="G774" s="82"/>
      <c r="H774" s="82"/>
      <c r="I774" s="91"/>
      <c r="J774" s="82"/>
      <c r="K774" s="82"/>
      <c r="L774" s="82"/>
      <c r="M774" s="82"/>
      <c r="N774" s="82"/>
      <c r="O774" s="82"/>
      <c r="P774" s="82"/>
      <c r="Q774" s="82"/>
      <c r="R774" s="82"/>
    </row>
    <row r="775" spans="1:18" ht="14.25" customHeight="1">
      <c r="A775" s="82"/>
      <c r="B775" s="82"/>
      <c r="C775" s="82"/>
      <c r="D775" s="82"/>
      <c r="E775" s="82"/>
      <c r="F775" s="82"/>
      <c r="G775" s="82"/>
      <c r="H775" s="82"/>
      <c r="I775" s="91"/>
      <c r="J775" s="82"/>
      <c r="K775" s="82"/>
      <c r="L775" s="82"/>
      <c r="M775" s="82"/>
      <c r="N775" s="82"/>
      <c r="O775" s="82"/>
      <c r="P775" s="82"/>
      <c r="Q775" s="82"/>
      <c r="R775" s="82"/>
    </row>
    <row r="776" spans="1:18" ht="14.25" customHeight="1">
      <c r="A776" s="82"/>
      <c r="B776" s="82"/>
      <c r="C776" s="82"/>
      <c r="D776" s="82"/>
      <c r="E776" s="82"/>
      <c r="F776" s="82"/>
      <c r="G776" s="82"/>
      <c r="H776" s="82"/>
      <c r="I776" s="91"/>
      <c r="J776" s="82"/>
      <c r="K776" s="82"/>
      <c r="L776" s="82"/>
      <c r="M776" s="82"/>
      <c r="N776" s="82"/>
      <c r="O776" s="82"/>
      <c r="P776" s="82"/>
      <c r="Q776" s="82"/>
      <c r="R776" s="82"/>
    </row>
    <row r="777" spans="1:18" ht="14.25" customHeight="1">
      <c r="A777" s="82"/>
      <c r="B777" s="82"/>
      <c r="C777" s="82"/>
      <c r="D777" s="82"/>
      <c r="E777" s="82"/>
      <c r="F777" s="82"/>
      <c r="G777" s="82"/>
      <c r="H777" s="82"/>
      <c r="I777" s="91"/>
      <c r="J777" s="82"/>
      <c r="K777" s="82"/>
      <c r="L777" s="82"/>
      <c r="M777" s="82"/>
      <c r="N777" s="82"/>
      <c r="O777" s="82"/>
      <c r="P777" s="82"/>
      <c r="Q777" s="82"/>
      <c r="R777" s="82"/>
    </row>
    <row r="778" spans="1:18" ht="14.25" customHeight="1">
      <c r="A778" s="82"/>
      <c r="B778" s="82"/>
      <c r="C778" s="82"/>
      <c r="D778" s="82"/>
      <c r="E778" s="82"/>
      <c r="F778" s="82"/>
      <c r="G778" s="82"/>
      <c r="H778" s="82"/>
      <c r="I778" s="91"/>
      <c r="J778" s="82"/>
      <c r="K778" s="82"/>
      <c r="L778" s="82"/>
      <c r="M778" s="82"/>
      <c r="N778" s="82"/>
      <c r="O778" s="82"/>
      <c r="P778" s="82"/>
      <c r="Q778" s="82"/>
      <c r="R778" s="82"/>
    </row>
    <row r="779" spans="1:18" ht="14.25" customHeight="1">
      <c r="A779" s="82"/>
      <c r="B779" s="82"/>
      <c r="C779" s="82"/>
      <c r="D779" s="82"/>
      <c r="E779" s="82"/>
      <c r="F779" s="82"/>
      <c r="G779" s="82"/>
      <c r="H779" s="82"/>
      <c r="I779" s="91"/>
      <c r="J779" s="82"/>
      <c r="K779" s="82"/>
      <c r="L779" s="82"/>
      <c r="M779" s="82"/>
      <c r="N779" s="82"/>
      <c r="O779" s="82"/>
      <c r="P779" s="82"/>
      <c r="Q779" s="82"/>
      <c r="R779" s="82"/>
    </row>
    <row r="780" spans="1:18" ht="14.25" customHeight="1">
      <c r="A780" s="82"/>
      <c r="B780" s="82"/>
      <c r="C780" s="82"/>
      <c r="D780" s="82"/>
      <c r="E780" s="82"/>
      <c r="F780" s="82"/>
      <c r="G780" s="82"/>
      <c r="H780" s="82"/>
      <c r="I780" s="91"/>
      <c r="J780" s="82"/>
      <c r="K780" s="82"/>
      <c r="L780" s="82"/>
      <c r="M780" s="82"/>
      <c r="N780" s="82"/>
      <c r="O780" s="82"/>
      <c r="P780" s="82"/>
      <c r="Q780" s="82"/>
      <c r="R780" s="82"/>
    </row>
    <row r="781" spans="1:18" ht="14.25" customHeight="1">
      <c r="A781" s="82"/>
      <c r="B781" s="82"/>
      <c r="C781" s="82"/>
      <c r="D781" s="82"/>
      <c r="E781" s="82"/>
      <c r="F781" s="82"/>
      <c r="G781" s="82"/>
      <c r="H781" s="82"/>
      <c r="I781" s="91"/>
      <c r="J781" s="82"/>
      <c r="K781" s="82"/>
      <c r="L781" s="82"/>
      <c r="M781" s="82"/>
      <c r="N781" s="82"/>
      <c r="O781" s="82"/>
      <c r="P781" s="82"/>
      <c r="Q781" s="82"/>
      <c r="R781" s="82"/>
    </row>
    <row r="782" spans="1:18" ht="14.25" customHeight="1">
      <c r="A782" s="82"/>
      <c r="B782" s="82"/>
      <c r="C782" s="82"/>
      <c r="D782" s="82"/>
      <c r="E782" s="82"/>
      <c r="F782" s="82"/>
      <c r="G782" s="82"/>
      <c r="H782" s="82"/>
      <c r="I782" s="91"/>
      <c r="J782" s="82"/>
      <c r="K782" s="82"/>
      <c r="L782" s="82"/>
      <c r="M782" s="82"/>
      <c r="N782" s="82"/>
      <c r="O782" s="82"/>
      <c r="P782" s="82"/>
      <c r="Q782" s="82"/>
      <c r="R782" s="82"/>
    </row>
    <row r="783" spans="1:18" ht="14.25" customHeight="1">
      <c r="A783" s="82"/>
      <c r="B783" s="82"/>
      <c r="C783" s="82"/>
      <c r="D783" s="82"/>
      <c r="E783" s="82"/>
      <c r="F783" s="82"/>
      <c r="G783" s="82"/>
      <c r="H783" s="82"/>
      <c r="I783" s="91"/>
      <c r="J783" s="82"/>
      <c r="K783" s="82"/>
      <c r="L783" s="82"/>
      <c r="M783" s="82"/>
      <c r="N783" s="82"/>
      <c r="O783" s="82"/>
      <c r="P783" s="82"/>
      <c r="Q783" s="82"/>
      <c r="R783" s="82"/>
    </row>
    <row r="784" spans="1:18" ht="14.25" customHeight="1">
      <c r="A784" s="82"/>
      <c r="B784" s="82"/>
      <c r="C784" s="82"/>
      <c r="D784" s="82"/>
      <c r="E784" s="82"/>
      <c r="F784" s="82"/>
      <c r="G784" s="82"/>
      <c r="H784" s="82"/>
      <c r="I784" s="91"/>
      <c r="J784" s="82"/>
      <c r="K784" s="82"/>
      <c r="L784" s="82"/>
      <c r="M784" s="82"/>
      <c r="N784" s="82"/>
      <c r="O784" s="82"/>
      <c r="P784" s="82"/>
      <c r="Q784" s="82"/>
      <c r="R784" s="82"/>
    </row>
    <row r="785" spans="1:18" ht="14.25" customHeight="1">
      <c r="A785" s="82"/>
      <c r="B785" s="82"/>
      <c r="C785" s="82"/>
      <c r="D785" s="82"/>
      <c r="E785" s="82"/>
      <c r="F785" s="82"/>
      <c r="G785" s="82"/>
      <c r="H785" s="82"/>
      <c r="I785" s="91"/>
      <c r="J785" s="82"/>
      <c r="K785" s="82"/>
      <c r="L785" s="82"/>
      <c r="M785" s="82"/>
      <c r="N785" s="82"/>
      <c r="O785" s="82"/>
      <c r="P785" s="82"/>
      <c r="Q785" s="82"/>
      <c r="R785" s="82"/>
    </row>
    <row r="786" spans="1:18" ht="14.25" customHeight="1">
      <c r="A786" s="82"/>
      <c r="B786" s="82"/>
      <c r="C786" s="82"/>
      <c r="D786" s="82"/>
      <c r="E786" s="82"/>
      <c r="F786" s="82"/>
      <c r="G786" s="82"/>
      <c r="H786" s="82"/>
      <c r="I786" s="91"/>
      <c r="J786" s="82"/>
      <c r="K786" s="82"/>
      <c r="L786" s="82"/>
      <c r="M786" s="82"/>
      <c r="N786" s="82"/>
      <c r="O786" s="82"/>
      <c r="P786" s="82"/>
      <c r="Q786" s="82"/>
      <c r="R786" s="82"/>
    </row>
    <row r="787" spans="1:18" ht="14.25" customHeight="1">
      <c r="A787" s="82"/>
      <c r="B787" s="82"/>
      <c r="C787" s="82"/>
      <c r="D787" s="82"/>
      <c r="E787" s="82"/>
      <c r="F787" s="82"/>
      <c r="G787" s="82"/>
      <c r="H787" s="82"/>
      <c r="I787" s="91"/>
      <c r="J787" s="82"/>
      <c r="K787" s="82"/>
      <c r="L787" s="82"/>
      <c r="M787" s="82"/>
      <c r="N787" s="82"/>
      <c r="O787" s="82"/>
      <c r="P787" s="82"/>
      <c r="Q787" s="82"/>
      <c r="R787" s="82"/>
    </row>
    <row r="788" spans="1:18" ht="14.25" customHeight="1">
      <c r="A788" s="82"/>
      <c r="B788" s="82"/>
      <c r="C788" s="82"/>
      <c r="D788" s="82"/>
      <c r="E788" s="82"/>
      <c r="F788" s="82"/>
      <c r="G788" s="82"/>
      <c r="H788" s="82"/>
      <c r="I788" s="91"/>
      <c r="J788" s="82"/>
      <c r="K788" s="82"/>
      <c r="L788" s="82"/>
      <c r="M788" s="82"/>
      <c r="N788" s="82"/>
      <c r="O788" s="82"/>
      <c r="P788" s="82"/>
      <c r="Q788" s="82"/>
      <c r="R788" s="82"/>
    </row>
    <row r="789" spans="1:18" ht="14.25" customHeight="1">
      <c r="A789" s="82"/>
      <c r="B789" s="82"/>
      <c r="C789" s="82"/>
      <c r="D789" s="82"/>
      <c r="E789" s="82"/>
      <c r="F789" s="82"/>
      <c r="G789" s="82"/>
      <c r="H789" s="82"/>
      <c r="I789" s="91"/>
      <c r="J789" s="82"/>
      <c r="K789" s="82"/>
      <c r="L789" s="82"/>
      <c r="M789" s="82"/>
      <c r="N789" s="82"/>
      <c r="O789" s="82"/>
      <c r="P789" s="82"/>
      <c r="Q789" s="82"/>
      <c r="R789" s="82"/>
    </row>
    <row r="790" spans="1:18" ht="14.25" customHeight="1">
      <c r="A790" s="82"/>
      <c r="B790" s="82"/>
      <c r="C790" s="82"/>
      <c r="D790" s="82"/>
      <c r="E790" s="82"/>
      <c r="F790" s="82"/>
      <c r="G790" s="82"/>
      <c r="H790" s="82"/>
      <c r="I790" s="91"/>
      <c r="J790" s="82"/>
      <c r="K790" s="82"/>
      <c r="L790" s="82"/>
      <c r="M790" s="82"/>
      <c r="N790" s="82"/>
      <c r="O790" s="82"/>
      <c r="P790" s="82"/>
      <c r="Q790" s="82"/>
      <c r="R790" s="82"/>
    </row>
    <row r="791" spans="1:18" ht="14.25" customHeight="1">
      <c r="A791" s="82"/>
      <c r="B791" s="82"/>
      <c r="C791" s="82"/>
      <c r="D791" s="82"/>
      <c r="E791" s="82"/>
      <c r="F791" s="82"/>
      <c r="G791" s="82"/>
      <c r="H791" s="82"/>
      <c r="I791" s="91"/>
      <c r="J791" s="82"/>
      <c r="K791" s="82"/>
      <c r="L791" s="82"/>
      <c r="M791" s="82"/>
      <c r="N791" s="82"/>
      <c r="O791" s="82"/>
      <c r="P791" s="82"/>
      <c r="Q791" s="82"/>
      <c r="R791" s="82"/>
    </row>
    <row r="792" spans="1:18" ht="14.25" customHeight="1">
      <c r="A792" s="82"/>
      <c r="B792" s="82"/>
      <c r="C792" s="82"/>
      <c r="D792" s="82"/>
      <c r="E792" s="82"/>
      <c r="F792" s="82"/>
      <c r="G792" s="82"/>
      <c r="H792" s="82"/>
      <c r="I792" s="91"/>
      <c r="J792" s="82"/>
      <c r="K792" s="82"/>
      <c r="L792" s="82"/>
      <c r="M792" s="82"/>
      <c r="N792" s="82"/>
      <c r="O792" s="82"/>
      <c r="P792" s="82"/>
      <c r="Q792" s="82"/>
      <c r="R792" s="82"/>
    </row>
    <row r="793" spans="1:18" ht="14.25" customHeight="1">
      <c r="A793" s="82"/>
      <c r="B793" s="82"/>
      <c r="C793" s="82"/>
      <c r="D793" s="82"/>
      <c r="E793" s="82"/>
      <c r="F793" s="82"/>
      <c r="G793" s="82"/>
      <c r="H793" s="82"/>
      <c r="I793" s="91"/>
      <c r="J793" s="82"/>
      <c r="K793" s="82"/>
      <c r="L793" s="82"/>
      <c r="M793" s="82"/>
      <c r="N793" s="82"/>
      <c r="O793" s="82"/>
      <c r="P793" s="82"/>
      <c r="Q793" s="82"/>
      <c r="R793" s="82"/>
    </row>
    <row r="794" spans="1:18" ht="14.25" customHeight="1">
      <c r="A794" s="82"/>
      <c r="B794" s="82"/>
      <c r="C794" s="82"/>
      <c r="D794" s="82"/>
      <c r="E794" s="82"/>
      <c r="F794" s="82"/>
      <c r="G794" s="82"/>
      <c r="H794" s="82"/>
      <c r="I794" s="91"/>
      <c r="J794" s="82"/>
      <c r="K794" s="82"/>
      <c r="L794" s="82"/>
      <c r="M794" s="82"/>
      <c r="N794" s="82"/>
      <c r="O794" s="82"/>
      <c r="P794" s="82"/>
      <c r="Q794" s="82"/>
      <c r="R794" s="82"/>
    </row>
    <row r="795" spans="1:18" ht="14.25" customHeight="1">
      <c r="A795" s="82"/>
      <c r="B795" s="82"/>
      <c r="C795" s="82"/>
      <c r="D795" s="82"/>
      <c r="E795" s="82"/>
      <c r="F795" s="82"/>
      <c r="G795" s="82"/>
      <c r="H795" s="82"/>
      <c r="I795" s="91"/>
      <c r="J795" s="82"/>
      <c r="K795" s="82"/>
      <c r="L795" s="82"/>
      <c r="M795" s="82"/>
      <c r="N795" s="82"/>
      <c r="O795" s="82"/>
      <c r="P795" s="82"/>
      <c r="Q795" s="82"/>
      <c r="R795" s="82"/>
    </row>
    <row r="796" spans="1:18" ht="14.25" customHeight="1">
      <c r="A796" s="82"/>
      <c r="B796" s="82"/>
      <c r="C796" s="82"/>
      <c r="D796" s="82"/>
      <c r="E796" s="82"/>
      <c r="F796" s="82"/>
      <c r="G796" s="82"/>
      <c r="H796" s="82"/>
      <c r="I796" s="91"/>
      <c r="J796" s="82"/>
      <c r="K796" s="82"/>
      <c r="L796" s="82"/>
      <c r="M796" s="82"/>
      <c r="N796" s="82"/>
      <c r="O796" s="82"/>
      <c r="P796" s="82"/>
      <c r="Q796" s="82"/>
      <c r="R796" s="82"/>
    </row>
    <row r="797" spans="1:18" ht="14.25" customHeight="1">
      <c r="A797" s="82"/>
      <c r="B797" s="82"/>
      <c r="C797" s="82"/>
      <c r="D797" s="82"/>
      <c r="E797" s="82"/>
      <c r="F797" s="82"/>
      <c r="G797" s="82"/>
      <c r="H797" s="82"/>
      <c r="I797" s="91"/>
      <c r="J797" s="82"/>
      <c r="K797" s="82"/>
      <c r="L797" s="82"/>
      <c r="M797" s="82"/>
      <c r="N797" s="82"/>
      <c r="O797" s="82"/>
      <c r="P797" s="82"/>
      <c r="Q797" s="82"/>
      <c r="R797" s="82"/>
    </row>
    <row r="798" spans="1:18" ht="14.25" customHeight="1">
      <c r="A798" s="82"/>
      <c r="B798" s="82"/>
      <c r="C798" s="82"/>
      <c r="D798" s="82"/>
      <c r="E798" s="82"/>
      <c r="F798" s="82"/>
      <c r="G798" s="82"/>
      <c r="H798" s="82"/>
      <c r="I798" s="91"/>
      <c r="J798" s="82"/>
      <c r="K798" s="82"/>
      <c r="L798" s="82"/>
      <c r="M798" s="82"/>
      <c r="N798" s="82"/>
      <c r="O798" s="82"/>
      <c r="P798" s="82"/>
      <c r="Q798" s="82"/>
      <c r="R798" s="82"/>
    </row>
    <row r="799" spans="1:18" ht="14.25" customHeight="1">
      <c r="A799" s="82"/>
      <c r="B799" s="82"/>
      <c r="C799" s="82"/>
      <c r="D799" s="82"/>
      <c r="E799" s="82"/>
      <c r="F799" s="82"/>
      <c r="G799" s="82"/>
      <c r="H799" s="82"/>
      <c r="I799" s="91"/>
      <c r="J799" s="82"/>
      <c r="K799" s="82"/>
      <c r="L799" s="82"/>
      <c r="M799" s="82"/>
      <c r="N799" s="82"/>
      <c r="O799" s="82"/>
      <c r="P799" s="82"/>
      <c r="Q799" s="82"/>
      <c r="R799" s="82"/>
    </row>
    <row r="800" spans="1:18" ht="14.25" customHeight="1">
      <c r="A800" s="82"/>
      <c r="B800" s="82"/>
      <c r="C800" s="82"/>
      <c r="D800" s="82"/>
      <c r="E800" s="82"/>
      <c r="F800" s="82"/>
      <c r="G800" s="82"/>
      <c r="H800" s="82"/>
      <c r="I800" s="91"/>
      <c r="J800" s="82"/>
      <c r="K800" s="82"/>
      <c r="L800" s="82"/>
      <c r="M800" s="82"/>
      <c r="N800" s="82"/>
      <c r="O800" s="82"/>
      <c r="P800" s="82"/>
      <c r="Q800" s="82"/>
      <c r="R800" s="82"/>
    </row>
    <row r="801" spans="1:18" ht="14.25" customHeight="1">
      <c r="A801" s="82"/>
      <c r="B801" s="82"/>
      <c r="C801" s="82"/>
      <c r="D801" s="82"/>
      <c r="E801" s="82"/>
      <c r="F801" s="82"/>
      <c r="G801" s="82"/>
      <c r="H801" s="82"/>
      <c r="I801" s="91"/>
      <c r="J801" s="82"/>
      <c r="K801" s="82"/>
      <c r="L801" s="82"/>
      <c r="M801" s="82"/>
      <c r="N801" s="82"/>
      <c r="O801" s="82"/>
      <c r="P801" s="82"/>
      <c r="Q801" s="82"/>
      <c r="R801" s="82"/>
    </row>
    <row r="802" spans="1:18" ht="14.25" customHeight="1">
      <c r="A802" s="82"/>
      <c r="B802" s="82"/>
      <c r="C802" s="82"/>
      <c r="D802" s="82"/>
      <c r="E802" s="82"/>
      <c r="F802" s="82"/>
      <c r="G802" s="82"/>
      <c r="H802" s="82"/>
      <c r="I802" s="91"/>
      <c r="J802" s="82"/>
      <c r="K802" s="82"/>
      <c r="L802" s="82"/>
      <c r="M802" s="82"/>
      <c r="N802" s="82"/>
      <c r="O802" s="82"/>
      <c r="P802" s="82"/>
      <c r="Q802" s="82"/>
      <c r="R802" s="82"/>
    </row>
    <row r="803" spans="1:18" ht="14.25" customHeight="1">
      <c r="A803" s="82"/>
      <c r="B803" s="82"/>
      <c r="C803" s="82"/>
      <c r="D803" s="82"/>
      <c r="E803" s="82"/>
      <c r="F803" s="82"/>
      <c r="G803" s="82"/>
      <c r="H803" s="82"/>
      <c r="I803" s="91"/>
      <c r="J803" s="82"/>
      <c r="K803" s="82"/>
      <c r="L803" s="82"/>
      <c r="M803" s="82"/>
      <c r="N803" s="82"/>
      <c r="O803" s="82"/>
      <c r="P803" s="82"/>
      <c r="Q803" s="82"/>
      <c r="R803" s="82"/>
    </row>
    <row r="804" spans="1:18" ht="14.25" customHeight="1">
      <c r="A804" s="82"/>
      <c r="B804" s="82"/>
      <c r="C804" s="82"/>
      <c r="D804" s="82"/>
      <c r="E804" s="82"/>
      <c r="F804" s="82"/>
      <c r="G804" s="82"/>
      <c r="H804" s="82"/>
      <c r="I804" s="91"/>
      <c r="J804" s="82"/>
      <c r="K804" s="82"/>
      <c r="L804" s="82"/>
      <c r="M804" s="82"/>
      <c r="N804" s="82"/>
      <c r="O804" s="82"/>
      <c r="P804" s="82"/>
      <c r="Q804" s="82"/>
      <c r="R804" s="82"/>
    </row>
    <row r="805" spans="1:18" ht="14.25" customHeight="1">
      <c r="A805" s="82"/>
      <c r="B805" s="82"/>
      <c r="C805" s="82"/>
      <c r="D805" s="82"/>
      <c r="E805" s="82"/>
      <c r="F805" s="82"/>
      <c r="G805" s="82"/>
      <c r="H805" s="82"/>
      <c r="I805" s="91"/>
      <c r="J805" s="82"/>
      <c r="K805" s="82"/>
      <c r="L805" s="82"/>
      <c r="M805" s="82"/>
      <c r="N805" s="82"/>
      <c r="O805" s="82"/>
      <c r="P805" s="82"/>
      <c r="Q805" s="82"/>
      <c r="R805" s="82"/>
    </row>
    <row r="806" spans="1:18" ht="14.25" customHeight="1">
      <c r="A806" s="82"/>
      <c r="B806" s="82"/>
      <c r="C806" s="82"/>
      <c r="D806" s="82"/>
      <c r="E806" s="82"/>
      <c r="F806" s="82"/>
      <c r="G806" s="82"/>
      <c r="H806" s="82"/>
      <c r="I806" s="91"/>
      <c r="J806" s="82"/>
      <c r="K806" s="82"/>
      <c r="L806" s="82"/>
      <c r="M806" s="82"/>
      <c r="N806" s="82"/>
      <c r="O806" s="82"/>
      <c r="P806" s="82"/>
      <c r="Q806" s="82"/>
      <c r="R806" s="82"/>
    </row>
    <row r="807" spans="1:18" ht="14.25" customHeight="1">
      <c r="A807" s="82"/>
      <c r="B807" s="82"/>
      <c r="C807" s="82"/>
      <c r="D807" s="82"/>
      <c r="E807" s="82"/>
      <c r="F807" s="82"/>
      <c r="G807" s="82"/>
      <c r="H807" s="82"/>
      <c r="I807" s="91"/>
      <c r="J807" s="82"/>
      <c r="K807" s="82"/>
      <c r="L807" s="82"/>
      <c r="M807" s="82"/>
      <c r="N807" s="82"/>
      <c r="O807" s="82"/>
      <c r="P807" s="82"/>
      <c r="Q807" s="82"/>
      <c r="R807" s="82"/>
    </row>
    <row r="808" spans="1:18" ht="14.25" customHeight="1">
      <c r="A808" s="82"/>
      <c r="B808" s="82"/>
      <c r="C808" s="82"/>
      <c r="D808" s="82"/>
      <c r="E808" s="82"/>
      <c r="F808" s="82"/>
      <c r="G808" s="82"/>
      <c r="H808" s="82"/>
      <c r="I808" s="91"/>
      <c r="J808" s="82"/>
      <c r="K808" s="82"/>
      <c r="L808" s="82"/>
      <c r="M808" s="82"/>
      <c r="N808" s="82"/>
      <c r="O808" s="82"/>
      <c r="P808" s="82"/>
      <c r="Q808" s="82"/>
      <c r="R808" s="82"/>
    </row>
    <row r="809" spans="1:18" ht="14.25" customHeight="1">
      <c r="A809" s="82"/>
      <c r="B809" s="82"/>
      <c r="C809" s="82"/>
      <c r="D809" s="82"/>
      <c r="E809" s="82"/>
      <c r="F809" s="82"/>
      <c r="G809" s="82"/>
      <c r="H809" s="82"/>
      <c r="I809" s="91"/>
      <c r="J809" s="82"/>
      <c r="K809" s="82"/>
      <c r="L809" s="82"/>
      <c r="M809" s="82"/>
      <c r="N809" s="82"/>
      <c r="O809" s="82"/>
      <c r="P809" s="82"/>
      <c r="Q809" s="82"/>
      <c r="R809" s="82"/>
    </row>
    <row r="810" spans="1:18" ht="14.25" customHeight="1">
      <c r="A810" s="82"/>
      <c r="B810" s="82"/>
      <c r="C810" s="82"/>
      <c r="D810" s="82"/>
      <c r="E810" s="82"/>
      <c r="F810" s="82"/>
      <c r="G810" s="82"/>
      <c r="H810" s="82"/>
      <c r="I810" s="91"/>
      <c r="J810" s="82"/>
      <c r="K810" s="82"/>
      <c r="L810" s="82"/>
      <c r="M810" s="82"/>
      <c r="N810" s="82"/>
      <c r="O810" s="82"/>
      <c r="P810" s="82"/>
      <c r="Q810" s="82"/>
      <c r="R810" s="82"/>
    </row>
    <row r="811" spans="1:18" ht="14.25" customHeight="1">
      <c r="A811" s="82"/>
      <c r="B811" s="82"/>
      <c r="C811" s="82"/>
      <c r="D811" s="82"/>
      <c r="E811" s="82"/>
      <c r="F811" s="82"/>
      <c r="G811" s="82"/>
      <c r="H811" s="82"/>
      <c r="I811" s="91"/>
      <c r="J811" s="82"/>
      <c r="K811" s="82"/>
      <c r="L811" s="82"/>
      <c r="M811" s="82"/>
      <c r="N811" s="82"/>
      <c r="O811" s="82"/>
      <c r="P811" s="82"/>
      <c r="Q811" s="82"/>
      <c r="R811" s="82"/>
    </row>
    <row r="812" spans="1:18" ht="14.25" customHeight="1">
      <c r="A812" s="82"/>
      <c r="B812" s="82"/>
      <c r="C812" s="82"/>
      <c r="D812" s="82"/>
      <c r="E812" s="82"/>
      <c r="F812" s="82"/>
      <c r="G812" s="82"/>
      <c r="H812" s="82"/>
      <c r="I812" s="91"/>
      <c r="J812" s="82"/>
      <c r="K812" s="82"/>
      <c r="L812" s="82"/>
      <c r="M812" s="82"/>
      <c r="N812" s="82"/>
      <c r="O812" s="82"/>
      <c r="P812" s="82"/>
      <c r="Q812" s="82"/>
      <c r="R812" s="82"/>
    </row>
    <row r="813" spans="1:18" ht="14.25" customHeight="1">
      <c r="A813" s="82"/>
      <c r="B813" s="82"/>
      <c r="C813" s="82"/>
      <c r="D813" s="82"/>
      <c r="E813" s="82"/>
      <c r="F813" s="82"/>
      <c r="G813" s="82"/>
      <c r="H813" s="82"/>
      <c r="I813" s="91"/>
      <c r="J813" s="82"/>
      <c r="K813" s="82"/>
      <c r="L813" s="82"/>
      <c r="M813" s="82"/>
      <c r="N813" s="82"/>
      <c r="O813" s="82"/>
      <c r="P813" s="82"/>
      <c r="Q813" s="82"/>
      <c r="R813" s="82"/>
    </row>
    <row r="814" spans="1:18" ht="14.25" customHeight="1">
      <c r="A814" s="82"/>
      <c r="B814" s="82"/>
      <c r="C814" s="82"/>
      <c r="D814" s="82"/>
      <c r="E814" s="82"/>
      <c r="F814" s="82"/>
      <c r="G814" s="82"/>
      <c r="H814" s="82"/>
      <c r="I814" s="91"/>
      <c r="J814" s="82"/>
      <c r="K814" s="82"/>
      <c r="L814" s="82"/>
      <c r="M814" s="82"/>
      <c r="N814" s="82"/>
      <c r="O814" s="82"/>
      <c r="P814" s="82"/>
      <c r="Q814" s="82"/>
      <c r="R814" s="82"/>
    </row>
    <row r="815" spans="1:18" ht="14.25" customHeight="1">
      <c r="A815" s="82"/>
      <c r="B815" s="82"/>
      <c r="C815" s="82"/>
      <c r="D815" s="82"/>
      <c r="E815" s="82"/>
      <c r="F815" s="82"/>
      <c r="G815" s="82"/>
      <c r="H815" s="82"/>
      <c r="I815" s="91"/>
      <c r="J815" s="82"/>
      <c r="K815" s="82"/>
      <c r="L815" s="82"/>
      <c r="M815" s="82"/>
      <c r="N815" s="82"/>
      <c r="O815" s="82"/>
      <c r="P815" s="82"/>
      <c r="Q815" s="82"/>
      <c r="R815" s="82"/>
    </row>
    <row r="816" spans="1:18" ht="14.25" customHeight="1">
      <c r="A816" s="82"/>
      <c r="B816" s="82"/>
      <c r="C816" s="82"/>
      <c r="D816" s="82"/>
      <c r="E816" s="82"/>
      <c r="F816" s="82"/>
      <c r="G816" s="82"/>
      <c r="H816" s="82"/>
      <c r="I816" s="91"/>
      <c r="J816" s="82"/>
      <c r="K816" s="82"/>
      <c r="L816" s="82"/>
      <c r="M816" s="82"/>
      <c r="N816" s="82"/>
      <c r="O816" s="82"/>
      <c r="P816" s="82"/>
      <c r="Q816" s="82"/>
      <c r="R816" s="82"/>
    </row>
    <row r="817" spans="1:18" ht="14.25" customHeight="1">
      <c r="A817" s="82"/>
      <c r="B817" s="82"/>
      <c r="C817" s="82"/>
      <c r="D817" s="82"/>
      <c r="E817" s="82"/>
      <c r="F817" s="82"/>
      <c r="G817" s="82"/>
      <c r="H817" s="82"/>
      <c r="I817" s="91"/>
      <c r="J817" s="82"/>
      <c r="K817" s="82"/>
      <c r="L817" s="82"/>
      <c r="M817" s="82"/>
      <c r="N817" s="82"/>
      <c r="O817" s="82"/>
      <c r="P817" s="82"/>
      <c r="Q817" s="82"/>
      <c r="R817" s="82"/>
    </row>
    <row r="818" spans="1:18" ht="14.25" customHeight="1">
      <c r="A818" s="82"/>
      <c r="B818" s="82"/>
      <c r="C818" s="82"/>
      <c r="D818" s="82"/>
      <c r="E818" s="82"/>
      <c r="F818" s="82"/>
      <c r="G818" s="82"/>
      <c r="H818" s="82"/>
      <c r="I818" s="91"/>
      <c r="J818" s="82"/>
      <c r="K818" s="82"/>
      <c r="L818" s="82"/>
      <c r="M818" s="82"/>
      <c r="N818" s="82"/>
      <c r="O818" s="82"/>
      <c r="P818" s="82"/>
      <c r="Q818" s="82"/>
      <c r="R818" s="82"/>
    </row>
    <row r="819" spans="1:18" ht="14.25" customHeight="1">
      <c r="A819" s="82"/>
      <c r="B819" s="82"/>
      <c r="C819" s="82"/>
      <c r="D819" s="82"/>
      <c r="E819" s="82"/>
      <c r="F819" s="82"/>
      <c r="G819" s="82"/>
      <c r="H819" s="82"/>
      <c r="I819" s="91"/>
      <c r="J819" s="82"/>
      <c r="K819" s="82"/>
      <c r="L819" s="82"/>
      <c r="M819" s="82"/>
      <c r="N819" s="82"/>
      <c r="O819" s="82"/>
      <c r="P819" s="82"/>
      <c r="Q819" s="82"/>
      <c r="R819" s="82"/>
    </row>
    <row r="820" spans="1:18" ht="14.25" customHeight="1">
      <c r="A820" s="82"/>
      <c r="B820" s="82"/>
      <c r="C820" s="82"/>
      <c r="D820" s="82"/>
      <c r="E820" s="82"/>
      <c r="F820" s="82"/>
      <c r="G820" s="82"/>
      <c r="H820" s="82"/>
      <c r="I820" s="91"/>
      <c r="J820" s="82"/>
      <c r="K820" s="82"/>
      <c r="L820" s="82"/>
      <c r="M820" s="82"/>
      <c r="N820" s="82"/>
      <c r="O820" s="82"/>
      <c r="P820" s="82"/>
      <c r="Q820" s="82"/>
      <c r="R820" s="82"/>
    </row>
    <row r="821" spans="1:18" ht="14.25" customHeight="1">
      <c r="A821" s="82"/>
      <c r="B821" s="82"/>
      <c r="C821" s="82"/>
      <c r="D821" s="82"/>
      <c r="E821" s="82"/>
      <c r="F821" s="82"/>
      <c r="G821" s="82"/>
      <c r="H821" s="82"/>
      <c r="I821" s="91"/>
      <c r="J821" s="82"/>
      <c r="K821" s="82"/>
      <c r="L821" s="82"/>
      <c r="M821" s="82"/>
      <c r="N821" s="82"/>
      <c r="O821" s="82"/>
      <c r="P821" s="82"/>
      <c r="Q821" s="82"/>
      <c r="R821" s="82"/>
    </row>
    <row r="822" spans="1:18" ht="14.25" customHeight="1">
      <c r="A822" s="82"/>
      <c r="B822" s="82"/>
      <c r="C822" s="82"/>
      <c r="D822" s="82"/>
      <c r="E822" s="82"/>
      <c r="F822" s="82"/>
      <c r="G822" s="82"/>
      <c r="H822" s="82"/>
      <c r="I822" s="91"/>
      <c r="J822" s="82"/>
      <c r="K822" s="82"/>
      <c r="L822" s="82"/>
      <c r="M822" s="82"/>
      <c r="N822" s="82"/>
      <c r="O822" s="82"/>
      <c r="P822" s="82"/>
      <c r="Q822" s="82"/>
      <c r="R822" s="82"/>
    </row>
    <row r="823" spans="1:18" ht="14.25" customHeight="1">
      <c r="A823" s="82"/>
      <c r="B823" s="82"/>
      <c r="C823" s="82"/>
      <c r="D823" s="82"/>
      <c r="E823" s="82"/>
      <c r="F823" s="82"/>
      <c r="G823" s="82"/>
      <c r="H823" s="82"/>
      <c r="I823" s="91"/>
      <c r="J823" s="82"/>
      <c r="K823" s="82"/>
      <c r="L823" s="82"/>
      <c r="M823" s="82"/>
      <c r="N823" s="82"/>
      <c r="O823" s="82"/>
      <c r="P823" s="82"/>
      <c r="Q823" s="82"/>
      <c r="R823" s="82"/>
    </row>
    <row r="824" spans="1:18" ht="14.25" customHeight="1">
      <c r="A824" s="82"/>
      <c r="B824" s="82"/>
      <c r="C824" s="82"/>
      <c r="D824" s="82"/>
      <c r="E824" s="82"/>
      <c r="F824" s="82"/>
      <c r="G824" s="82"/>
      <c r="H824" s="82"/>
      <c r="I824" s="91"/>
      <c r="J824" s="82"/>
      <c r="K824" s="82"/>
      <c r="L824" s="82"/>
      <c r="M824" s="82"/>
      <c r="N824" s="82"/>
      <c r="O824" s="82"/>
      <c r="P824" s="82"/>
      <c r="Q824" s="82"/>
      <c r="R824" s="82"/>
    </row>
    <row r="825" spans="1:18" ht="14.25" customHeight="1">
      <c r="A825" s="82"/>
      <c r="B825" s="82"/>
      <c r="C825" s="82"/>
      <c r="D825" s="82"/>
      <c r="E825" s="82"/>
      <c r="F825" s="82"/>
      <c r="G825" s="82"/>
      <c r="H825" s="82"/>
      <c r="I825" s="91"/>
      <c r="J825" s="82"/>
      <c r="K825" s="82"/>
      <c r="L825" s="82"/>
      <c r="M825" s="82"/>
      <c r="N825" s="82"/>
      <c r="O825" s="82"/>
      <c r="P825" s="82"/>
      <c r="Q825" s="82"/>
      <c r="R825" s="82"/>
    </row>
    <row r="826" spans="1:18" ht="14.25" customHeight="1">
      <c r="A826" s="82"/>
      <c r="B826" s="82"/>
      <c r="C826" s="82"/>
      <c r="D826" s="82"/>
      <c r="E826" s="82"/>
      <c r="F826" s="82"/>
      <c r="G826" s="82"/>
      <c r="H826" s="82"/>
      <c r="I826" s="91"/>
      <c r="J826" s="82"/>
      <c r="K826" s="82"/>
      <c r="L826" s="82"/>
      <c r="M826" s="82"/>
      <c r="N826" s="82"/>
      <c r="O826" s="82"/>
      <c r="P826" s="82"/>
      <c r="Q826" s="82"/>
      <c r="R826" s="82"/>
    </row>
    <row r="827" spans="1:18" ht="14.25" customHeight="1">
      <c r="A827" s="82"/>
      <c r="B827" s="82"/>
      <c r="C827" s="82"/>
      <c r="D827" s="82"/>
      <c r="E827" s="82"/>
      <c r="F827" s="82"/>
      <c r="G827" s="82"/>
      <c r="H827" s="82"/>
      <c r="I827" s="91"/>
      <c r="J827" s="82"/>
      <c r="K827" s="82"/>
      <c r="L827" s="82"/>
      <c r="M827" s="82"/>
      <c r="N827" s="82"/>
      <c r="O827" s="82"/>
      <c r="P827" s="82"/>
      <c r="Q827" s="82"/>
      <c r="R827" s="82"/>
    </row>
    <row r="828" spans="1:18" ht="14.25" customHeight="1">
      <c r="A828" s="82"/>
      <c r="B828" s="82"/>
      <c r="C828" s="82"/>
      <c r="D828" s="82"/>
      <c r="E828" s="82"/>
      <c r="F828" s="82"/>
      <c r="G828" s="82"/>
      <c r="H828" s="82"/>
      <c r="I828" s="91"/>
      <c r="J828" s="82"/>
      <c r="K828" s="82"/>
      <c r="L828" s="82"/>
      <c r="M828" s="82"/>
      <c r="N828" s="82"/>
      <c r="O828" s="82"/>
      <c r="P828" s="82"/>
      <c r="Q828" s="82"/>
      <c r="R828" s="82"/>
    </row>
    <row r="829" spans="1:18" ht="14.25" customHeight="1">
      <c r="A829" s="82"/>
      <c r="B829" s="82"/>
      <c r="C829" s="82"/>
      <c r="D829" s="82"/>
      <c r="E829" s="82"/>
      <c r="F829" s="82"/>
      <c r="G829" s="82"/>
      <c r="H829" s="82"/>
      <c r="I829" s="91"/>
      <c r="J829" s="82"/>
      <c r="K829" s="82"/>
      <c r="L829" s="82"/>
      <c r="M829" s="82"/>
      <c r="N829" s="82"/>
      <c r="O829" s="82"/>
      <c r="P829" s="82"/>
      <c r="Q829" s="82"/>
      <c r="R829" s="82"/>
    </row>
    <row r="830" spans="1:18" ht="14.25" customHeight="1">
      <c r="A830" s="82"/>
      <c r="B830" s="82"/>
      <c r="C830" s="82"/>
      <c r="D830" s="82"/>
      <c r="E830" s="82"/>
      <c r="F830" s="82"/>
      <c r="G830" s="82"/>
      <c r="H830" s="82"/>
      <c r="I830" s="91"/>
      <c r="J830" s="82"/>
      <c r="K830" s="82"/>
      <c r="L830" s="82"/>
      <c r="M830" s="82"/>
      <c r="N830" s="82"/>
      <c r="O830" s="82"/>
      <c r="P830" s="82"/>
      <c r="Q830" s="82"/>
      <c r="R830" s="82"/>
    </row>
    <row r="831" spans="1:18" ht="14.25" customHeight="1">
      <c r="A831" s="82"/>
      <c r="B831" s="82"/>
      <c r="C831" s="82"/>
      <c r="D831" s="82"/>
      <c r="E831" s="82"/>
      <c r="F831" s="82"/>
      <c r="G831" s="82"/>
      <c r="H831" s="82"/>
      <c r="I831" s="91"/>
      <c r="J831" s="82"/>
      <c r="K831" s="82"/>
      <c r="L831" s="82"/>
      <c r="M831" s="82"/>
      <c r="N831" s="82"/>
      <c r="O831" s="82"/>
      <c r="P831" s="82"/>
      <c r="Q831" s="82"/>
      <c r="R831" s="82"/>
    </row>
    <row r="832" spans="1:18" ht="14.25" customHeight="1">
      <c r="A832" s="82"/>
      <c r="B832" s="82"/>
      <c r="C832" s="82"/>
      <c r="D832" s="82"/>
      <c r="E832" s="82"/>
      <c r="F832" s="82"/>
      <c r="G832" s="82"/>
      <c r="H832" s="82"/>
      <c r="I832" s="91"/>
      <c r="J832" s="82"/>
      <c r="K832" s="82"/>
      <c r="L832" s="82"/>
      <c r="M832" s="82"/>
      <c r="N832" s="82"/>
      <c r="O832" s="82"/>
      <c r="P832" s="82"/>
      <c r="Q832" s="82"/>
      <c r="R832" s="82"/>
    </row>
    <row r="833" spans="1:18" ht="14.25" customHeight="1">
      <c r="A833" s="82"/>
      <c r="B833" s="82"/>
      <c r="C833" s="82"/>
      <c r="D833" s="82"/>
      <c r="E833" s="82"/>
      <c r="F833" s="82"/>
      <c r="G833" s="82"/>
      <c r="H833" s="82"/>
      <c r="I833" s="91"/>
      <c r="J833" s="82"/>
      <c r="K833" s="82"/>
      <c r="L833" s="82"/>
      <c r="M833" s="82"/>
      <c r="N833" s="82"/>
      <c r="O833" s="82"/>
      <c r="P833" s="82"/>
      <c r="Q833" s="82"/>
      <c r="R833" s="82"/>
    </row>
    <row r="834" spans="1:18" ht="14.25" customHeight="1">
      <c r="A834" s="82"/>
      <c r="B834" s="82"/>
      <c r="C834" s="82"/>
      <c r="D834" s="82"/>
      <c r="E834" s="82"/>
      <c r="F834" s="82"/>
      <c r="G834" s="82"/>
      <c r="H834" s="82"/>
      <c r="I834" s="91"/>
      <c r="J834" s="82"/>
      <c r="K834" s="82"/>
      <c r="L834" s="82"/>
      <c r="M834" s="82"/>
      <c r="N834" s="82"/>
      <c r="O834" s="82"/>
      <c r="P834" s="82"/>
      <c r="Q834" s="82"/>
      <c r="R834" s="82"/>
    </row>
    <row r="835" spans="1:18" ht="14.25" customHeight="1">
      <c r="A835" s="82"/>
      <c r="B835" s="82"/>
      <c r="C835" s="82"/>
      <c r="D835" s="82"/>
      <c r="E835" s="82"/>
      <c r="F835" s="82"/>
      <c r="G835" s="82"/>
      <c r="H835" s="82"/>
      <c r="I835" s="91"/>
      <c r="J835" s="82"/>
      <c r="K835" s="82"/>
      <c r="L835" s="82"/>
      <c r="M835" s="82"/>
      <c r="N835" s="82"/>
      <c r="O835" s="82"/>
      <c r="P835" s="82"/>
      <c r="Q835" s="82"/>
      <c r="R835" s="82"/>
    </row>
    <row r="836" spans="1:18" ht="14.25" customHeight="1">
      <c r="A836" s="82"/>
      <c r="B836" s="82"/>
      <c r="C836" s="82"/>
      <c r="D836" s="82"/>
      <c r="E836" s="82"/>
      <c r="F836" s="82"/>
      <c r="G836" s="82"/>
      <c r="H836" s="82"/>
      <c r="I836" s="91"/>
      <c r="J836" s="82"/>
      <c r="K836" s="82"/>
      <c r="L836" s="82"/>
      <c r="M836" s="82"/>
      <c r="N836" s="82"/>
      <c r="O836" s="82"/>
      <c r="P836" s="82"/>
      <c r="Q836" s="82"/>
      <c r="R836" s="82"/>
    </row>
    <row r="837" spans="1:18" ht="14.25" customHeight="1">
      <c r="A837" s="82"/>
      <c r="B837" s="82"/>
      <c r="C837" s="82"/>
      <c r="D837" s="82"/>
      <c r="E837" s="82"/>
      <c r="F837" s="82"/>
      <c r="G837" s="82"/>
      <c r="H837" s="82"/>
      <c r="I837" s="91"/>
      <c r="J837" s="82"/>
      <c r="K837" s="82"/>
      <c r="L837" s="82"/>
      <c r="M837" s="82"/>
      <c r="N837" s="82"/>
      <c r="O837" s="82"/>
      <c r="P837" s="82"/>
      <c r="Q837" s="82"/>
      <c r="R837" s="82"/>
    </row>
    <row r="838" spans="1:18" ht="14.25" customHeight="1">
      <c r="A838" s="82"/>
      <c r="B838" s="82"/>
      <c r="C838" s="82"/>
      <c r="D838" s="82"/>
      <c r="E838" s="82"/>
      <c r="F838" s="82"/>
      <c r="G838" s="82"/>
      <c r="H838" s="82"/>
      <c r="I838" s="91"/>
      <c r="J838" s="82"/>
      <c r="K838" s="82"/>
      <c r="L838" s="82"/>
      <c r="M838" s="82"/>
      <c r="N838" s="82"/>
      <c r="O838" s="82"/>
      <c r="P838" s="82"/>
      <c r="Q838" s="82"/>
      <c r="R838" s="82"/>
    </row>
    <row r="839" spans="1:18" ht="14.25" customHeight="1">
      <c r="A839" s="82"/>
      <c r="B839" s="82"/>
      <c r="C839" s="82"/>
      <c r="D839" s="82"/>
      <c r="E839" s="82"/>
      <c r="F839" s="82"/>
      <c r="G839" s="82"/>
      <c r="H839" s="82"/>
      <c r="I839" s="91"/>
      <c r="J839" s="82"/>
      <c r="K839" s="82"/>
      <c r="L839" s="82"/>
      <c r="M839" s="82"/>
      <c r="N839" s="82"/>
      <c r="O839" s="82"/>
      <c r="P839" s="82"/>
      <c r="Q839" s="82"/>
      <c r="R839" s="82"/>
    </row>
    <row r="840" spans="1:18" ht="14.25" customHeight="1">
      <c r="A840" s="82"/>
      <c r="B840" s="82"/>
      <c r="C840" s="82"/>
      <c r="D840" s="82"/>
      <c r="E840" s="82"/>
      <c r="F840" s="82"/>
      <c r="G840" s="82"/>
      <c r="H840" s="82"/>
      <c r="I840" s="91"/>
      <c r="J840" s="82"/>
      <c r="K840" s="82"/>
      <c r="L840" s="82"/>
      <c r="M840" s="82"/>
      <c r="N840" s="82"/>
      <c r="O840" s="82"/>
      <c r="P840" s="82"/>
      <c r="Q840" s="82"/>
      <c r="R840" s="82"/>
    </row>
    <row r="841" spans="1:18" ht="14.25" customHeight="1">
      <c r="A841" s="82"/>
      <c r="B841" s="82"/>
      <c r="C841" s="82"/>
      <c r="D841" s="82"/>
      <c r="E841" s="82"/>
      <c r="F841" s="82"/>
      <c r="G841" s="82"/>
      <c r="H841" s="82"/>
      <c r="I841" s="91"/>
      <c r="J841" s="82"/>
      <c r="K841" s="82"/>
      <c r="L841" s="82"/>
      <c r="M841" s="82"/>
      <c r="N841" s="82"/>
      <c r="O841" s="82"/>
      <c r="P841" s="82"/>
      <c r="Q841" s="82"/>
      <c r="R841" s="82"/>
    </row>
    <row r="842" spans="1:18" ht="14.25" customHeight="1">
      <c r="A842" s="82"/>
      <c r="B842" s="82"/>
      <c r="C842" s="82"/>
      <c r="D842" s="82"/>
      <c r="E842" s="82"/>
      <c r="F842" s="82"/>
      <c r="G842" s="82"/>
      <c r="H842" s="82"/>
      <c r="I842" s="91"/>
      <c r="J842" s="82"/>
      <c r="K842" s="82"/>
      <c r="L842" s="82"/>
      <c r="M842" s="82"/>
      <c r="N842" s="82"/>
      <c r="O842" s="82"/>
      <c r="P842" s="82"/>
      <c r="Q842" s="82"/>
      <c r="R842" s="82"/>
    </row>
    <row r="843" spans="1:18" ht="14.25" customHeight="1">
      <c r="A843" s="82"/>
      <c r="B843" s="82"/>
      <c r="C843" s="82"/>
      <c r="D843" s="82"/>
      <c r="E843" s="82"/>
      <c r="F843" s="82"/>
      <c r="G843" s="82"/>
      <c r="H843" s="82"/>
      <c r="I843" s="91"/>
      <c r="J843" s="82"/>
      <c r="K843" s="82"/>
      <c r="L843" s="82"/>
      <c r="M843" s="82"/>
      <c r="N843" s="82"/>
      <c r="O843" s="82"/>
      <c r="P843" s="82"/>
      <c r="Q843" s="82"/>
      <c r="R843" s="82"/>
    </row>
    <row r="844" spans="1:18" ht="14.25" customHeight="1">
      <c r="A844" s="82"/>
      <c r="B844" s="82"/>
      <c r="C844" s="82"/>
      <c r="D844" s="82"/>
      <c r="E844" s="82"/>
      <c r="F844" s="82"/>
      <c r="G844" s="82"/>
      <c r="H844" s="82"/>
      <c r="I844" s="91"/>
      <c r="J844" s="82"/>
      <c r="K844" s="82"/>
      <c r="L844" s="82"/>
      <c r="M844" s="82"/>
      <c r="N844" s="82"/>
      <c r="O844" s="82"/>
      <c r="P844" s="82"/>
      <c r="Q844" s="82"/>
      <c r="R844" s="82"/>
    </row>
    <row r="845" spans="1:18" ht="14.25" customHeight="1">
      <c r="A845" s="82"/>
      <c r="B845" s="82"/>
      <c r="C845" s="82"/>
      <c r="D845" s="82"/>
      <c r="E845" s="82"/>
      <c r="F845" s="82"/>
      <c r="G845" s="82"/>
      <c r="H845" s="82"/>
      <c r="I845" s="91"/>
      <c r="J845" s="82"/>
      <c r="K845" s="82"/>
      <c r="L845" s="82"/>
      <c r="M845" s="82"/>
      <c r="N845" s="82"/>
      <c r="O845" s="82"/>
      <c r="P845" s="82"/>
      <c r="Q845" s="82"/>
      <c r="R845" s="82"/>
    </row>
    <row r="846" spans="1:18" ht="14.25" customHeight="1">
      <c r="A846" s="82"/>
      <c r="B846" s="82"/>
      <c r="C846" s="82"/>
      <c r="D846" s="82"/>
      <c r="E846" s="82"/>
      <c r="F846" s="82"/>
      <c r="G846" s="82"/>
      <c r="H846" s="82"/>
      <c r="I846" s="91"/>
      <c r="J846" s="82"/>
      <c r="K846" s="82"/>
      <c r="L846" s="82"/>
      <c r="M846" s="82"/>
      <c r="N846" s="82"/>
      <c r="O846" s="82"/>
      <c r="P846" s="82"/>
      <c r="Q846" s="82"/>
      <c r="R846" s="82"/>
    </row>
    <row r="847" spans="1:18" ht="14.25" customHeight="1">
      <c r="A847" s="82"/>
      <c r="B847" s="82"/>
      <c r="C847" s="82"/>
      <c r="D847" s="82"/>
      <c r="E847" s="82"/>
      <c r="F847" s="82"/>
      <c r="G847" s="82"/>
      <c r="H847" s="82"/>
      <c r="I847" s="91"/>
      <c r="J847" s="82"/>
      <c r="K847" s="82"/>
      <c r="L847" s="82"/>
      <c r="M847" s="82"/>
      <c r="N847" s="82"/>
      <c r="O847" s="82"/>
      <c r="P847" s="82"/>
      <c r="Q847" s="82"/>
      <c r="R847" s="82"/>
    </row>
    <row r="848" spans="1:18" ht="14.25" customHeight="1">
      <c r="A848" s="82"/>
      <c r="B848" s="82"/>
      <c r="C848" s="82"/>
      <c r="D848" s="82"/>
      <c r="E848" s="82"/>
      <c r="F848" s="82"/>
      <c r="G848" s="82"/>
      <c r="H848" s="82"/>
      <c r="I848" s="91"/>
      <c r="J848" s="82"/>
      <c r="K848" s="82"/>
      <c r="L848" s="82"/>
      <c r="M848" s="82"/>
      <c r="N848" s="82"/>
      <c r="O848" s="82"/>
      <c r="P848" s="82"/>
      <c r="Q848" s="82"/>
      <c r="R848" s="82"/>
    </row>
    <row r="849" spans="1:18" ht="14.25" customHeight="1">
      <c r="A849" s="82"/>
      <c r="B849" s="82"/>
      <c r="C849" s="82"/>
      <c r="D849" s="82"/>
      <c r="E849" s="82"/>
      <c r="F849" s="82"/>
      <c r="G849" s="82"/>
      <c r="H849" s="82"/>
      <c r="I849" s="91"/>
      <c r="J849" s="82"/>
      <c r="K849" s="82"/>
      <c r="L849" s="82"/>
      <c r="M849" s="82"/>
      <c r="N849" s="82"/>
      <c r="O849" s="82"/>
      <c r="P849" s="82"/>
      <c r="Q849" s="82"/>
      <c r="R849" s="82"/>
    </row>
    <row r="850" spans="1:18" ht="14.25" customHeight="1">
      <c r="A850" s="82"/>
      <c r="B850" s="82"/>
      <c r="C850" s="82"/>
      <c r="D850" s="82"/>
      <c r="E850" s="82"/>
      <c r="F850" s="82"/>
      <c r="G850" s="82"/>
      <c r="H850" s="82"/>
      <c r="I850" s="91"/>
      <c r="J850" s="82"/>
      <c r="K850" s="82"/>
      <c r="L850" s="82"/>
      <c r="M850" s="82"/>
      <c r="N850" s="82"/>
      <c r="O850" s="82"/>
      <c r="P850" s="82"/>
      <c r="Q850" s="82"/>
      <c r="R850" s="82"/>
    </row>
    <row r="851" spans="1:18" ht="14.25" customHeight="1">
      <c r="A851" s="82"/>
      <c r="B851" s="82"/>
      <c r="C851" s="82"/>
      <c r="D851" s="82"/>
      <c r="E851" s="82"/>
      <c r="F851" s="82"/>
      <c r="G851" s="82"/>
      <c r="H851" s="82"/>
      <c r="I851" s="91"/>
      <c r="J851" s="82"/>
      <c r="K851" s="82"/>
      <c r="L851" s="82"/>
      <c r="M851" s="82"/>
      <c r="N851" s="82"/>
      <c r="O851" s="82"/>
      <c r="P851" s="82"/>
      <c r="Q851" s="82"/>
      <c r="R851" s="82"/>
    </row>
    <row r="852" spans="1:18" ht="14.25" customHeight="1">
      <c r="A852" s="82"/>
      <c r="B852" s="82"/>
      <c r="C852" s="82"/>
      <c r="D852" s="82"/>
      <c r="E852" s="82"/>
      <c r="F852" s="82"/>
      <c r="G852" s="82"/>
      <c r="H852" s="82"/>
      <c r="I852" s="91"/>
      <c r="J852" s="82"/>
      <c r="K852" s="82"/>
      <c r="L852" s="82"/>
      <c r="M852" s="82"/>
      <c r="N852" s="82"/>
      <c r="O852" s="82"/>
      <c r="P852" s="82"/>
      <c r="Q852" s="82"/>
      <c r="R852" s="82"/>
    </row>
    <row r="853" spans="1:18" ht="14.25" customHeight="1">
      <c r="A853" s="82"/>
      <c r="B853" s="82"/>
      <c r="C853" s="82"/>
      <c r="D853" s="82"/>
      <c r="E853" s="82"/>
      <c r="F853" s="82"/>
      <c r="G853" s="82"/>
      <c r="H853" s="82"/>
      <c r="I853" s="91"/>
      <c r="J853" s="82"/>
      <c r="K853" s="82"/>
      <c r="L853" s="82"/>
      <c r="M853" s="82"/>
      <c r="N853" s="82"/>
      <c r="O853" s="82"/>
      <c r="P853" s="82"/>
      <c r="Q853" s="82"/>
      <c r="R853" s="82"/>
    </row>
    <row r="854" spans="1:18" ht="14.25" customHeight="1">
      <c r="A854" s="82"/>
      <c r="B854" s="82"/>
      <c r="C854" s="82"/>
      <c r="D854" s="82"/>
      <c r="E854" s="82"/>
      <c r="F854" s="82"/>
      <c r="G854" s="82"/>
      <c r="H854" s="82"/>
      <c r="I854" s="91"/>
      <c r="J854" s="82"/>
      <c r="K854" s="82"/>
      <c r="L854" s="82"/>
      <c r="M854" s="82"/>
      <c r="N854" s="82"/>
      <c r="O854" s="82"/>
      <c r="P854" s="82"/>
      <c r="Q854" s="82"/>
      <c r="R854" s="82"/>
    </row>
    <row r="855" spans="1:18" ht="14.25" customHeight="1">
      <c r="A855" s="82"/>
      <c r="B855" s="82"/>
      <c r="C855" s="82"/>
      <c r="D855" s="82"/>
      <c r="E855" s="82"/>
      <c r="F855" s="82"/>
      <c r="G855" s="82"/>
      <c r="H855" s="82"/>
      <c r="I855" s="91"/>
      <c r="J855" s="82"/>
      <c r="K855" s="82"/>
      <c r="L855" s="82"/>
      <c r="M855" s="82"/>
      <c r="N855" s="82"/>
      <c r="O855" s="82"/>
      <c r="P855" s="82"/>
      <c r="Q855" s="82"/>
      <c r="R855" s="82"/>
    </row>
    <row r="856" spans="1:18" ht="14.25" customHeight="1">
      <c r="A856" s="82"/>
      <c r="B856" s="82"/>
      <c r="C856" s="82"/>
      <c r="D856" s="82"/>
      <c r="E856" s="82"/>
      <c r="F856" s="82"/>
      <c r="G856" s="82"/>
      <c r="H856" s="82"/>
      <c r="I856" s="91"/>
      <c r="J856" s="82"/>
      <c r="K856" s="82"/>
      <c r="L856" s="82"/>
      <c r="M856" s="82"/>
      <c r="N856" s="82"/>
      <c r="O856" s="82"/>
      <c r="P856" s="82"/>
      <c r="Q856" s="82"/>
      <c r="R856" s="82"/>
    </row>
    <row r="857" spans="1:18" ht="14.25" customHeight="1">
      <c r="A857" s="82"/>
      <c r="B857" s="82"/>
      <c r="C857" s="82"/>
      <c r="D857" s="82"/>
      <c r="E857" s="82"/>
      <c r="F857" s="82"/>
      <c r="G857" s="82"/>
      <c r="H857" s="82"/>
      <c r="I857" s="91"/>
      <c r="J857" s="82"/>
      <c r="K857" s="82"/>
      <c r="L857" s="82"/>
      <c r="M857" s="82"/>
      <c r="N857" s="82"/>
      <c r="O857" s="82"/>
      <c r="P857" s="82"/>
      <c r="Q857" s="82"/>
      <c r="R857" s="82"/>
    </row>
    <row r="858" spans="1:18" ht="14.25" customHeight="1">
      <c r="A858" s="82"/>
      <c r="B858" s="82"/>
      <c r="C858" s="82"/>
      <c r="D858" s="82"/>
      <c r="E858" s="82"/>
      <c r="F858" s="82"/>
      <c r="G858" s="82"/>
      <c r="H858" s="82"/>
      <c r="I858" s="91"/>
      <c r="J858" s="82"/>
      <c r="K858" s="82"/>
      <c r="L858" s="82"/>
      <c r="M858" s="82"/>
      <c r="N858" s="82"/>
      <c r="O858" s="82"/>
      <c r="P858" s="82"/>
      <c r="Q858" s="82"/>
      <c r="R858" s="82"/>
    </row>
    <row r="859" spans="1:18" ht="14.25" customHeight="1">
      <c r="A859" s="82"/>
      <c r="B859" s="82"/>
      <c r="C859" s="82"/>
      <c r="D859" s="82"/>
      <c r="E859" s="82"/>
      <c r="F859" s="82"/>
      <c r="G859" s="82"/>
      <c r="H859" s="82"/>
      <c r="I859" s="91"/>
      <c r="J859" s="82"/>
      <c r="K859" s="82"/>
      <c r="L859" s="82"/>
      <c r="M859" s="82"/>
      <c r="N859" s="82"/>
      <c r="O859" s="82"/>
      <c r="P859" s="82"/>
      <c r="Q859" s="82"/>
      <c r="R859" s="82"/>
    </row>
    <row r="860" spans="1:18" ht="14.25" customHeight="1">
      <c r="A860" s="82"/>
      <c r="B860" s="82"/>
      <c r="C860" s="82"/>
      <c r="D860" s="82"/>
      <c r="E860" s="82"/>
      <c r="F860" s="82"/>
      <c r="G860" s="82"/>
      <c r="H860" s="82"/>
      <c r="I860" s="91"/>
      <c r="J860" s="82"/>
      <c r="K860" s="82"/>
      <c r="L860" s="82"/>
      <c r="M860" s="82"/>
      <c r="N860" s="82"/>
      <c r="O860" s="82"/>
      <c r="P860" s="82"/>
      <c r="Q860" s="82"/>
      <c r="R860" s="82"/>
    </row>
    <row r="861" spans="1:18" ht="14.25" customHeight="1">
      <c r="A861" s="82"/>
      <c r="B861" s="82"/>
      <c r="C861" s="82"/>
      <c r="D861" s="82"/>
      <c r="E861" s="82"/>
      <c r="F861" s="82"/>
      <c r="G861" s="82"/>
      <c r="H861" s="82"/>
      <c r="I861" s="91"/>
      <c r="J861" s="82"/>
      <c r="K861" s="82"/>
      <c r="L861" s="82"/>
      <c r="M861" s="82"/>
      <c r="N861" s="82"/>
      <c r="O861" s="82"/>
      <c r="P861" s="82"/>
      <c r="Q861" s="82"/>
      <c r="R861" s="82"/>
    </row>
    <row r="862" spans="1:18" ht="14.25" customHeight="1">
      <c r="A862" s="82"/>
      <c r="B862" s="82"/>
      <c r="C862" s="82"/>
      <c r="D862" s="82"/>
      <c r="E862" s="82"/>
      <c r="F862" s="82"/>
      <c r="G862" s="82"/>
      <c r="H862" s="82"/>
      <c r="I862" s="91"/>
      <c r="J862" s="82"/>
      <c r="K862" s="82"/>
      <c r="L862" s="82"/>
      <c r="M862" s="82"/>
      <c r="N862" s="82"/>
      <c r="O862" s="82"/>
      <c r="P862" s="82"/>
      <c r="Q862" s="82"/>
      <c r="R862" s="82"/>
    </row>
    <row r="863" spans="1:18" ht="14.25" customHeight="1">
      <c r="A863" s="82"/>
      <c r="B863" s="82"/>
      <c r="C863" s="82"/>
      <c r="D863" s="82"/>
      <c r="E863" s="82"/>
      <c r="F863" s="82"/>
      <c r="G863" s="82"/>
      <c r="H863" s="82"/>
      <c r="I863" s="91"/>
      <c r="J863" s="82"/>
      <c r="K863" s="82"/>
      <c r="L863" s="82"/>
      <c r="M863" s="82"/>
      <c r="N863" s="82"/>
      <c r="O863" s="82"/>
      <c r="P863" s="82"/>
      <c r="Q863" s="82"/>
      <c r="R863" s="82"/>
    </row>
    <row r="864" spans="1:18" ht="14.25" customHeight="1">
      <c r="A864" s="82"/>
      <c r="B864" s="82"/>
      <c r="C864" s="82"/>
      <c r="D864" s="82"/>
      <c r="E864" s="82"/>
      <c r="F864" s="82"/>
      <c r="G864" s="82"/>
      <c r="H864" s="82"/>
      <c r="I864" s="91"/>
      <c r="J864" s="82"/>
      <c r="K864" s="82"/>
      <c r="L864" s="82"/>
      <c r="M864" s="82"/>
      <c r="N864" s="82"/>
      <c r="O864" s="82"/>
      <c r="P864" s="82"/>
      <c r="Q864" s="82"/>
      <c r="R864" s="82"/>
    </row>
    <row r="865" spans="1:18" ht="14.25" customHeight="1">
      <c r="A865" s="82"/>
      <c r="B865" s="82"/>
      <c r="C865" s="82"/>
      <c r="D865" s="82"/>
      <c r="E865" s="82"/>
      <c r="F865" s="82"/>
      <c r="G865" s="82"/>
      <c r="H865" s="82"/>
      <c r="I865" s="91"/>
      <c r="J865" s="82"/>
      <c r="K865" s="82"/>
      <c r="L865" s="82"/>
      <c r="M865" s="82"/>
      <c r="N865" s="82"/>
      <c r="O865" s="82"/>
      <c r="P865" s="82"/>
      <c r="Q865" s="82"/>
      <c r="R865" s="82"/>
    </row>
    <row r="866" spans="1:18" ht="14.25" customHeight="1">
      <c r="A866" s="82"/>
      <c r="B866" s="82"/>
      <c r="C866" s="82"/>
      <c r="D866" s="82"/>
      <c r="E866" s="82"/>
      <c r="F866" s="82"/>
      <c r="G866" s="82"/>
      <c r="H866" s="82"/>
      <c r="I866" s="91"/>
      <c r="J866" s="82"/>
      <c r="K866" s="82"/>
      <c r="L866" s="82"/>
      <c r="M866" s="82"/>
      <c r="N866" s="82"/>
      <c r="O866" s="82"/>
      <c r="P866" s="82"/>
      <c r="Q866" s="82"/>
      <c r="R866" s="82"/>
    </row>
    <row r="867" spans="1:18" ht="14.25" customHeight="1">
      <c r="A867" s="82"/>
      <c r="B867" s="82"/>
      <c r="C867" s="82"/>
      <c r="D867" s="82"/>
      <c r="E867" s="82"/>
      <c r="F867" s="82"/>
      <c r="G867" s="82"/>
      <c r="H867" s="82"/>
      <c r="I867" s="91"/>
      <c r="J867" s="82"/>
      <c r="K867" s="82"/>
      <c r="L867" s="82"/>
      <c r="M867" s="82"/>
      <c r="N867" s="82"/>
      <c r="O867" s="82"/>
      <c r="P867" s="82"/>
      <c r="Q867" s="82"/>
      <c r="R867" s="82"/>
    </row>
    <row r="868" spans="1:18" ht="14.25" customHeight="1">
      <c r="A868" s="82"/>
      <c r="B868" s="82"/>
      <c r="C868" s="82"/>
      <c r="D868" s="82"/>
      <c r="E868" s="82"/>
      <c r="F868" s="82"/>
      <c r="G868" s="82"/>
      <c r="H868" s="82"/>
      <c r="I868" s="91"/>
      <c r="J868" s="82"/>
      <c r="K868" s="82"/>
      <c r="L868" s="82"/>
      <c r="M868" s="82"/>
      <c r="N868" s="82"/>
      <c r="O868" s="82"/>
      <c r="P868" s="82"/>
      <c r="Q868" s="82"/>
      <c r="R868" s="82"/>
    </row>
    <row r="869" spans="1:18" ht="14.25" customHeight="1">
      <c r="A869" s="82"/>
      <c r="B869" s="82"/>
      <c r="C869" s="82"/>
      <c r="D869" s="82"/>
      <c r="E869" s="82"/>
      <c r="F869" s="82"/>
      <c r="G869" s="82"/>
      <c r="H869" s="82"/>
      <c r="I869" s="91"/>
      <c r="J869" s="82"/>
      <c r="K869" s="82"/>
      <c r="L869" s="82"/>
      <c r="M869" s="82"/>
      <c r="N869" s="82"/>
      <c r="O869" s="82"/>
      <c r="P869" s="82"/>
      <c r="Q869" s="82"/>
      <c r="R869" s="82"/>
    </row>
    <row r="870" spans="1:18" ht="14.25" customHeight="1">
      <c r="A870" s="82"/>
      <c r="B870" s="82"/>
      <c r="C870" s="82"/>
      <c r="D870" s="82"/>
      <c r="E870" s="82"/>
      <c r="F870" s="82"/>
      <c r="G870" s="82"/>
      <c r="H870" s="82"/>
      <c r="I870" s="91"/>
      <c r="J870" s="82"/>
      <c r="K870" s="82"/>
      <c r="L870" s="82"/>
      <c r="M870" s="82"/>
      <c r="N870" s="82"/>
      <c r="O870" s="82"/>
      <c r="P870" s="82"/>
      <c r="Q870" s="82"/>
      <c r="R870" s="82"/>
    </row>
    <row r="871" spans="1:18" ht="14.25" customHeight="1">
      <c r="A871" s="82"/>
      <c r="B871" s="82"/>
      <c r="C871" s="82"/>
      <c r="D871" s="82"/>
      <c r="E871" s="82"/>
      <c r="F871" s="82"/>
      <c r="G871" s="82"/>
      <c r="H871" s="82"/>
      <c r="I871" s="91"/>
      <c r="J871" s="82"/>
      <c r="K871" s="82"/>
      <c r="L871" s="82"/>
      <c r="M871" s="82"/>
      <c r="N871" s="82"/>
      <c r="O871" s="82"/>
      <c r="P871" s="82"/>
      <c r="Q871" s="82"/>
      <c r="R871" s="82"/>
    </row>
    <row r="872" spans="1:18" ht="14.25" customHeight="1">
      <c r="A872" s="82"/>
      <c r="B872" s="82"/>
      <c r="C872" s="82"/>
      <c r="D872" s="82"/>
      <c r="E872" s="82"/>
      <c r="F872" s="82"/>
      <c r="G872" s="82"/>
      <c r="H872" s="82"/>
      <c r="I872" s="91"/>
      <c r="J872" s="82"/>
      <c r="K872" s="82"/>
      <c r="L872" s="82"/>
      <c r="M872" s="82"/>
      <c r="N872" s="82"/>
      <c r="O872" s="82"/>
      <c r="P872" s="82"/>
      <c r="Q872" s="82"/>
      <c r="R872" s="82"/>
    </row>
    <row r="873" spans="1:18" ht="14.25" customHeight="1">
      <c r="A873" s="82"/>
      <c r="B873" s="82"/>
      <c r="C873" s="82"/>
      <c r="D873" s="82"/>
      <c r="E873" s="82"/>
      <c r="F873" s="82"/>
      <c r="G873" s="82"/>
      <c r="H873" s="82"/>
      <c r="I873" s="91"/>
      <c r="J873" s="82"/>
      <c r="K873" s="82"/>
      <c r="L873" s="82"/>
      <c r="M873" s="82"/>
      <c r="N873" s="82"/>
      <c r="O873" s="82"/>
      <c r="P873" s="82"/>
      <c r="Q873" s="82"/>
      <c r="R873" s="82"/>
    </row>
    <row r="874" spans="1:18" ht="14.25" customHeight="1">
      <c r="A874" s="82"/>
      <c r="B874" s="82"/>
      <c r="C874" s="82"/>
      <c r="D874" s="82"/>
      <c r="E874" s="82"/>
      <c r="F874" s="82"/>
      <c r="G874" s="82"/>
      <c r="H874" s="82"/>
      <c r="I874" s="91"/>
      <c r="J874" s="82"/>
      <c r="K874" s="82"/>
      <c r="L874" s="82"/>
      <c r="M874" s="82"/>
      <c r="N874" s="82"/>
      <c r="O874" s="82"/>
      <c r="P874" s="82"/>
      <c r="Q874" s="82"/>
      <c r="R874" s="82"/>
    </row>
    <row r="875" spans="1:18" ht="14.25" customHeight="1">
      <c r="A875" s="82"/>
      <c r="B875" s="82"/>
      <c r="C875" s="82"/>
      <c r="D875" s="82"/>
      <c r="E875" s="82"/>
      <c r="F875" s="82"/>
      <c r="G875" s="82"/>
      <c r="H875" s="82"/>
      <c r="I875" s="91"/>
      <c r="J875" s="82"/>
      <c r="K875" s="82"/>
      <c r="L875" s="82"/>
      <c r="M875" s="82"/>
      <c r="N875" s="82"/>
      <c r="O875" s="82"/>
      <c r="P875" s="82"/>
      <c r="Q875" s="82"/>
      <c r="R875" s="82"/>
    </row>
    <row r="876" spans="1:18" ht="14.25" customHeight="1">
      <c r="A876" s="82"/>
      <c r="B876" s="82"/>
      <c r="C876" s="82"/>
      <c r="D876" s="82"/>
      <c r="E876" s="82"/>
      <c r="F876" s="82"/>
      <c r="G876" s="82"/>
      <c r="H876" s="82"/>
      <c r="I876" s="91"/>
      <c r="J876" s="82"/>
      <c r="K876" s="82"/>
      <c r="L876" s="82"/>
      <c r="M876" s="82"/>
      <c r="N876" s="82"/>
      <c r="O876" s="82"/>
      <c r="P876" s="82"/>
      <c r="Q876" s="82"/>
      <c r="R876" s="82"/>
    </row>
    <row r="877" spans="1:18" ht="14.25" customHeight="1">
      <c r="A877" s="82"/>
      <c r="B877" s="82"/>
      <c r="C877" s="82"/>
      <c r="D877" s="82"/>
      <c r="E877" s="82"/>
      <c r="F877" s="82"/>
      <c r="G877" s="82"/>
      <c r="H877" s="82"/>
      <c r="I877" s="91"/>
      <c r="J877" s="82"/>
      <c r="K877" s="82"/>
      <c r="L877" s="82"/>
      <c r="M877" s="82"/>
      <c r="N877" s="82"/>
      <c r="O877" s="82"/>
      <c r="P877" s="82"/>
      <c r="Q877" s="82"/>
      <c r="R877" s="82"/>
    </row>
    <row r="878" spans="1:18" ht="14.25" customHeight="1">
      <c r="A878" s="82"/>
      <c r="B878" s="82"/>
      <c r="C878" s="82"/>
      <c r="D878" s="82"/>
      <c r="E878" s="82"/>
      <c r="F878" s="82"/>
      <c r="G878" s="82"/>
      <c r="H878" s="82"/>
      <c r="I878" s="91"/>
      <c r="J878" s="82"/>
      <c r="K878" s="82"/>
      <c r="L878" s="82"/>
      <c r="M878" s="82"/>
      <c r="N878" s="82"/>
      <c r="O878" s="82"/>
      <c r="P878" s="82"/>
      <c r="Q878" s="82"/>
      <c r="R878" s="82"/>
    </row>
    <row r="879" spans="1:18" ht="14.25" customHeight="1">
      <c r="A879" s="82"/>
      <c r="B879" s="82"/>
      <c r="C879" s="82"/>
      <c r="D879" s="82"/>
      <c r="E879" s="82"/>
      <c r="F879" s="82"/>
      <c r="G879" s="82"/>
      <c r="H879" s="82"/>
      <c r="I879" s="91"/>
      <c r="J879" s="82"/>
      <c r="K879" s="82"/>
      <c r="L879" s="82"/>
      <c r="M879" s="82"/>
      <c r="N879" s="82"/>
      <c r="O879" s="82"/>
      <c r="P879" s="82"/>
      <c r="Q879" s="82"/>
      <c r="R879" s="82"/>
    </row>
    <row r="880" spans="1:18" ht="14.25" customHeight="1">
      <c r="A880" s="82"/>
      <c r="B880" s="82"/>
      <c r="C880" s="82"/>
      <c r="D880" s="82"/>
      <c r="E880" s="82"/>
      <c r="F880" s="82"/>
      <c r="G880" s="82"/>
      <c r="H880" s="82"/>
      <c r="I880" s="91"/>
      <c r="J880" s="82"/>
      <c r="K880" s="82"/>
      <c r="L880" s="82"/>
      <c r="M880" s="82"/>
      <c r="N880" s="82"/>
      <c r="O880" s="82"/>
      <c r="P880" s="82"/>
      <c r="Q880" s="82"/>
      <c r="R880" s="82"/>
    </row>
    <row r="881" spans="1:18" ht="14.25" customHeight="1">
      <c r="A881" s="82"/>
      <c r="B881" s="82"/>
      <c r="C881" s="82"/>
      <c r="D881" s="82"/>
      <c r="E881" s="82"/>
      <c r="F881" s="82"/>
      <c r="G881" s="82"/>
      <c r="H881" s="82"/>
      <c r="I881" s="91"/>
      <c r="J881" s="82"/>
      <c r="K881" s="82"/>
      <c r="L881" s="82"/>
      <c r="M881" s="82"/>
      <c r="N881" s="82"/>
      <c r="O881" s="82"/>
      <c r="P881" s="82"/>
      <c r="Q881" s="82"/>
      <c r="R881" s="82"/>
    </row>
    <row r="882" spans="1:18" ht="14.25" customHeight="1">
      <c r="A882" s="82"/>
      <c r="B882" s="82"/>
      <c r="C882" s="82"/>
      <c r="D882" s="82"/>
      <c r="E882" s="82"/>
      <c r="F882" s="82"/>
      <c r="G882" s="82"/>
      <c r="H882" s="82"/>
      <c r="I882" s="91"/>
      <c r="J882" s="82"/>
      <c r="K882" s="82"/>
      <c r="L882" s="82"/>
      <c r="M882" s="82"/>
      <c r="N882" s="82"/>
      <c r="O882" s="82"/>
      <c r="P882" s="82"/>
      <c r="Q882" s="82"/>
      <c r="R882" s="82"/>
    </row>
    <row r="883" spans="1:18" ht="14.25" customHeight="1">
      <c r="A883" s="82"/>
      <c r="B883" s="82"/>
      <c r="C883" s="82"/>
      <c r="D883" s="82"/>
      <c r="E883" s="82"/>
      <c r="F883" s="82"/>
      <c r="G883" s="82"/>
      <c r="H883" s="82"/>
      <c r="I883" s="91"/>
      <c r="J883" s="82"/>
      <c r="K883" s="82"/>
      <c r="L883" s="82"/>
      <c r="M883" s="82"/>
      <c r="N883" s="82"/>
      <c r="O883" s="82"/>
      <c r="P883" s="82"/>
      <c r="Q883" s="82"/>
      <c r="R883" s="82"/>
    </row>
    <row r="884" spans="1:18" ht="14.25" customHeight="1">
      <c r="A884" s="82"/>
      <c r="B884" s="82"/>
      <c r="C884" s="82"/>
      <c r="D884" s="82"/>
      <c r="E884" s="82"/>
      <c r="F884" s="82"/>
      <c r="G884" s="82"/>
      <c r="H884" s="82"/>
      <c r="I884" s="91"/>
      <c r="J884" s="82"/>
      <c r="K884" s="82"/>
      <c r="L884" s="82"/>
      <c r="M884" s="82"/>
      <c r="N884" s="82"/>
      <c r="O884" s="82"/>
      <c r="P884" s="82"/>
      <c r="Q884" s="82"/>
      <c r="R884" s="82"/>
    </row>
    <row r="885" spans="1:18" ht="14.25" customHeight="1">
      <c r="A885" s="82"/>
      <c r="B885" s="82"/>
      <c r="C885" s="82"/>
      <c r="D885" s="82"/>
      <c r="E885" s="82"/>
      <c r="F885" s="82"/>
      <c r="G885" s="82"/>
      <c r="H885" s="82"/>
      <c r="I885" s="91"/>
      <c r="J885" s="82"/>
      <c r="K885" s="82"/>
      <c r="L885" s="82"/>
      <c r="M885" s="82"/>
      <c r="N885" s="82"/>
      <c r="O885" s="82"/>
      <c r="P885" s="82"/>
      <c r="Q885" s="82"/>
      <c r="R885" s="82"/>
    </row>
    <row r="886" spans="1:18" ht="14.25" customHeight="1">
      <c r="A886" s="82"/>
      <c r="B886" s="82"/>
      <c r="C886" s="82"/>
      <c r="D886" s="82"/>
      <c r="E886" s="82"/>
      <c r="F886" s="82"/>
      <c r="G886" s="82"/>
      <c r="H886" s="82"/>
      <c r="I886" s="91"/>
      <c r="J886" s="82"/>
      <c r="K886" s="82"/>
      <c r="L886" s="82"/>
      <c r="M886" s="82"/>
      <c r="N886" s="82"/>
      <c r="O886" s="82"/>
      <c r="P886" s="82"/>
      <c r="Q886" s="82"/>
      <c r="R886" s="82"/>
    </row>
    <row r="887" spans="1:18" ht="14.25" customHeight="1">
      <c r="A887" s="82"/>
      <c r="B887" s="82"/>
      <c r="C887" s="82"/>
      <c r="D887" s="82"/>
      <c r="E887" s="82"/>
      <c r="F887" s="82"/>
      <c r="G887" s="82"/>
      <c r="H887" s="82"/>
      <c r="I887" s="91"/>
      <c r="J887" s="82"/>
      <c r="K887" s="82"/>
      <c r="L887" s="82"/>
      <c r="M887" s="82"/>
      <c r="N887" s="82"/>
      <c r="O887" s="82"/>
      <c r="P887" s="82"/>
      <c r="Q887" s="82"/>
      <c r="R887" s="82"/>
    </row>
    <row r="888" spans="1:18" ht="14.25" customHeight="1">
      <c r="A888" s="82"/>
      <c r="B888" s="82"/>
      <c r="C888" s="82"/>
      <c r="D888" s="82"/>
      <c r="E888" s="82"/>
      <c r="F888" s="82"/>
      <c r="G888" s="82"/>
      <c r="H888" s="82"/>
      <c r="I888" s="91"/>
      <c r="J888" s="82"/>
      <c r="K888" s="82"/>
      <c r="L888" s="82"/>
      <c r="M888" s="82"/>
      <c r="N888" s="82"/>
      <c r="O888" s="82"/>
      <c r="P888" s="82"/>
      <c r="Q888" s="82"/>
      <c r="R888" s="82"/>
    </row>
    <row r="889" spans="1:18" ht="14.25" customHeight="1">
      <c r="A889" s="82"/>
      <c r="B889" s="82"/>
      <c r="C889" s="82"/>
      <c r="D889" s="82"/>
      <c r="E889" s="82"/>
      <c r="F889" s="82"/>
      <c r="G889" s="82"/>
      <c r="H889" s="82"/>
      <c r="I889" s="91"/>
      <c r="J889" s="82"/>
      <c r="K889" s="82"/>
      <c r="L889" s="82"/>
      <c r="M889" s="82"/>
      <c r="N889" s="82"/>
      <c r="O889" s="82"/>
      <c r="P889" s="82"/>
      <c r="Q889" s="82"/>
      <c r="R889" s="82"/>
    </row>
    <row r="890" spans="1:18" ht="14.25" customHeight="1">
      <c r="A890" s="82"/>
      <c r="B890" s="82"/>
      <c r="C890" s="82"/>
      <c r="D890" s="82"/>
      <c r="E890" s="82"/>
      <c r="F890" s="82"/>
      <c r="G890" s="82"/>
      <c r="H890" s="82"/>
      <c r="I890" s="91"/>
      <c r="J890" s="82"/>
      <c r="K890" s="82"/>
      <c r="L890" s="82"/>
      <c r="M890" s="82"/>
      <c r="N890" s="82"/>
      <c r="O890" s="82"/>
      <c r="P890" s="82"/>
      <c r="Q890" s="82"/>
      <c r="R890" s="82"/>
    </row>
    <row r="891" spans="1:18" ht="14.25" customHeight="1">
      <c r="A891" s="82"/>
      <c r="B891" s="82"/>
      <c r="C891" s="82"/>
      <c r="D891" s="82"/>
      <c r="E891" s="82"/>
      <c r="F891" s="82"/>
      <c r="G891" s="82"/>
      <c r="H891" s="82"/>
      <c r="I891" s="91"/>
      <c r="J891" s="82"/>
      <c r="K891" s="82"/>
      <c r="L891" s="82"/>
      <c r="M891" s="82"/>
      <c r="N891" s="82"/>
      <c r="O891" s="82"/>
      <c r="P891" s="82"/>
      <c r="Q891" s="82"/>
      <c r="R891" s="82"/>
    </row>
    <row r="892" spans="1:18" ht="14.25" customHeight="1">
      <c r="A892" s="82"/>
      <c r="B892" s="82"/>
      <c r="C892" s="82"/>
      <c r="D892" s="82"/>
      <c r="E892" s="82"/>
      <c r="F892" s="82"/>
      <c r="G892" s="82"/>
      <c r="H892" s="82"/>
      <c r="I892" s="91"/>
      <c r="J892" s="82"/>
      <c r="K892" s="82"/>
      <c r="L892" s="82"/>
      <c r="M892" s="82"/>
      <c r="N892" s="82"/>
      <c r="O892" s="82"/>
      <c r="P892" s="82"/>
      <c r="Q892" s="82"/>
      <c r="R892" s="82"/>
    </row>
    <row r="893" spans="1:18" ht="14.25" customHeight="1">
      <c r="A893" s="82"/>
      <c r="B893" s="82"/>
      <c r="C893" s="82"/>
      <c r="D893" s="82"/>
      <c r="E893" s="82"/>
      <c r="F893" s="82"/>
      <c r="G893" s="82"/>
      <c r="H893" s="82"/>
      <c r="I893" s="91"/>
      <c r="J893" s="82"/>
      <c r="K893" s="82"/>
      <c r="L893" s="82"/>
      <c r="M893" s="82"/>
      <c r="N893" s="82"/>
      <c r="O893" s="82"/>
      <c r="P893" s="82"/>
      <c r="Q893" s="82"/>
      <c r="R893" s="82"/>
    </row>
    <row r="894" spans="1:18" ht="14.25" customHeight="1">
      <c r="A894" s="82"/>
      <c r="B894" s="82"/>
      <c r="C894" s="82"/>
      <c r="D894" s="82"/>
      <c r="E894" s="82"/>
      <c r="F894" s="82"/>
      <c r="G894" s="82"/>
      <c r="H894" s="82"/>
      <c r="I894" s="91"/>
      <c r="J894" s="82"/>
      <c r="K894" s="82"/>
      <c r="L894" s="82"/>
      <c r="M894" s="82"/>
      <c r="N894" s="82"/>
      <c r="O894" s="82"/>
      <c r="P894" s="82"/>
      <c r="Q894" s="82"/>
      <c r="R894" s="82"/>
    </row>
    <row r="895" spans="1:18" ht="14.25" customHeight="1">
      <c r="A895" s="82"/>
      <c r="B895" s="82"/>
      <c r="C895" s="82"/>
      <c r="D895" s="82"/>
      <c r="E895" s="82"/>
      <c r="F895" s="82"/>
      <c r="G895" s="82"/>
      <c r="H895" s="82"/>
      <c r="I895" s="91"/>
      <c r="J895" s="82"/>
      <c r="K895" s="82"/>
      <c r="L895" s="82"/>
      <c r="M895" s="82"/>
      <c r="N895" s="82"/>
      <c r="O895" s="82"/>
      <c r="P895" s="82"/>
      <c r="Q895" s="82"/>
      <c r="R895" s="82"/>
    </row>
    <row r="896" spans="1:18" ht="14.25" customHeight="1">
      <c r="A896" s="82"/>
      <c r="B896" s="82"/>
      <c r="C896" s="82"/>
      <c r="D896" s="82"/>
      <c r="E896" s="82"/>
      <c r="F896" s="82"/>
      <c r="G896" s="82"/>
      <c r="H896" s="82"/>
      <c r="I896" s="91"/>
      <c r="J896" s="82"/>
      <c r="K896" s="82"/>
      <c r="L896" s="82"/>
      <c r="M896" s="82"/>
      <c r="N896" s="82"/>
      <c r="O896" s="82"/>
      <c r="P896" s="82"/>
      <c r="Q896" s="82"/>
      <c r="R896" s="82"/>
    </row>
    <row r="897" spans="1:18" ht="14.25" customHeight="1">
      <c r="A897" s="82"/>
      <c r="B897" s="82"/>
      <c r="C897" s="82"/>
      <c r="D897" s="82"/>
      <c r="E897" s="82"/>
      <c r="F897" s="82"/>
      <c r="G897" s="82"/>
      <c r="H897" s="82"/>
      <c r="I897" s="91"/>
      <c r="J897" s="82"/>
      <c r="K897" s="82"/>
      <c r="L897" s="82"/>
      <c r="M897" s="82"/>
      <c r="N897" s="82"/>
      <c r="O897" s="82"/>
      <c r="P897" s="82"/>
      <c r="Q897" s="82"/>
      <c r="R897" s="82"/>
    </row>
    <row r="898" spans="1:18" ht="14.25" customHeight="1">
      <c r="A898" s="82"/>
      <c r="B898" s="82"/>
      <c r="C898" s="82"/>
      <c r="D898" s="82"/>
      <c r="E898" s="82"/>
      <c r="F898" s="82"/>
      <c r="G898" s="82"/>
      <c r="H898" s="82"/>
      <c r="I898" s="91"/>
      <c r="J898" s="82"/>
      <c r="K898" s="82"/>
      <c r="L898" s="82"/>
      <c r="M898" s="82"/>
      <c r="N898" s="82"/>
      <c r="O898" s="82"/>
      <c r="P898" s="82"/>
      <c r="Q898" s="82"/>
      <c r="R898" s="82"/>
    </row>
    <row r="899" spans="1:18" ht="14.25" customHeight="1">
      <c r="A899" s="82"/>
      <c r="B899" s="82"/>
      <c r="C899" s="82"/>
      <c r="D899" s="82"/>
      <c r="E899" s="82"/>
      <c r="F899" s="82"/>
      <c r="G899" s="82"/>
      <c r="H899" s="82"/>
      <c r="I899" s="91"/>
      <c r="J899" s="82"/>
      <c r="K899" s="82"/>
      <c r="L899" s="82"/>
      <c r="M899" s="82"/>
      <c r="N899" s="82"/>
      <c r="O899" s="82"/>
      <c r="P899" s="82"/>
      <c r="Q899" s="82"/>
      <c r="R899" s="82"/>
    </row>
    <row r="900" spans="1:18" ht="14.25" customHeight="1">
      <c r="A900" s="82"/>
      <c r="B900" s="82"/>
      <c r="C900" s="82"/>
      <c r="D900" s="82"/>
      <c r="E900" s="82"/>
      <c r="F900" s="82"/>
      <c r="G900" s="82"/>
      <c r="H900" s="82"/>
      <c r="I900" s="91"/>
      <c r="J900" s="82"/>
      <c r="K900" s="82"/>
      <c r="L900" s="82"/>
      <c r="M900" s="82"/>
      <c r="N900" s="82"/>
      <c r="O900" s="82"/>
      <c r="P900" s="82"/>
      <c r="Q900" s="82"/>
      <c r="R900" s="82"/>
    </row>
    <row r="901" spans="1:18" ht="14.25" customHeight="1">
      <c r="A901" s="82"/>
      <c r="B901" s="82"/>
      <c r="C901" s="82"/>
      <c r="D901" s="82"/>
      <c r="E901" s="82"/>
      <c r="F901" s="82"/>
      <c r="G901" s="82"/>
      <c r="H901" s="82"/>
      <c r="I901" s="91"/>
      <c r="J901" s="82"/>
      <c r="K901" s="82"/>
      <c r="L901" s="82"/>
      <c r="M901" s="82"/>
      <c r="N901" s="82"/>
      <c r="O901" s="82"/>
      <c r="P901" s="82"/>
      <c r="Q901" s="82"/>
      <c r="R901" s="82"/>
    </row>
    <row r="902" spans="1:18" ht="14.25" customHeight="1">
      <c r="A902" s="82"/>
      <c r="B902" s="82"/>
      <c r="C902" s="82"/>
      <c r="D902" s="82"/>
      <c r="E902" s="82"/>
      <c r="F902" s="82"/>
      <c r="G902" s="82"/>
      <c r="H902" s="82"/>
      <c r="I902" s="91"/>
      <c r="J902" s="82"/>
      <c r="K902" s="82"/>
      <c r="L902" s="82"/>
      <c r="M902" s="82"/>
      <c r="N902" s="82"/>
      <c r="O902" s="82"/>
      <c r="P902" s="82"/>
      <c r="Q902" s="82"/>
      <c r="R902" s="82"/>
    </row>
    <row r="903" spans="1:18" ht="14.25" customHeight="1">
      <c r="A903" s="82"/>
      <c r="B903" s="82"/>
      <c r="C903" s="82"/>
      <c r="D903" s="82"/>
      <c r="E903" s="82"/>
      <c r="F903" s="82"/>
      <c r="G903" s="82"/>
      <c r="H903" s="82"/>
      <c r="I903" s="91"/>
      <c r="J903" s="82"/>
      <c r="K903" s="82"/>
      <c r="L903" s="82"/>
      <c r="M903" s="82"/>
      <c r="N903" s="82"/>
      <c r="O903" s="82"/>
      <c r="P903" s="82"/>
      <c r="Q903" s="82"/>
      <c r="R903" s="82"/>
    </row>
    <row r="904" spans="1:18" ht="14.25" customHeight="1">
      <c r="A904" s="82"/>
      <c r="B904" s="82"/>
      <c r="C904" s="82"/>
      <c r="D904" s="82"/>
      <c r="E904" s="82"/>
      <c r="F904" s="82"/>
      <c r="G904" s="82"/>
      <c r="H904" s="82"/>
      <c r="I904" s="91"/>
      <c r="J904" s="82"/>
      <c r="K904" s="82"/>
      <c r="L904" s="82"/>
      <c r="M904" s="82"/>
      <c r="N904" s="82"/>
      <c r="O904" s="82"/>
      <c r="P904" s="82"/>
      <c r="Q904" s="82"/>
      <c r="R904" s="82"/>
    </row>
    <row r="905" spans="1:18" ht="14.25" customHeight="1">
      <c r="A905" s="82"/>
      <c r="B905" s="82"/>
      <c r="C905" s="82"/>
      <c r="D905" s="82"/>
      <c r="E905" s="82"/>
      <c r="F905" s="82"/>
      <c r="G905" s="82"/>
      <c r="H905" s="82"/>
      <c r="I905" s="91"/>
      <c r="J905" s="82"/>
      <c r="K905" s="82"/>
      <c r="L905" s="82"/>
      <c r="M905" s="82"/>
      <c r="N905" s="82"/>
      <c r="O905" s="82"/>
      <c r="P905" s="82"/>
      <c r="Q905" s="82"/>
      <c r="R905" s="82"/>
    </row>
    <row r="906" spans="1:18" ht="14.25" customHeight="1">
      <c r="A906" s="82"/>
      <c r="B906" s="82"/>
      <c r="C906" s="82"/>
      <c r="D906" s="82"/>
      <c r="E906" s="82"/>
      <c r="F906" s="82"/>
      <c r="G906" s="82"/>
      <c r="H906" s="82"/>
      <c r="I906" s="91"/>
      <c r="J906" s="82"/>
      <c r="K906" s="82"/>
      <c r="L906" s="82"/>
      <c r="M906" s="82"/>
      <c r="N906" s="82"/>
      <c r="O906" s="82"/>
      <c r="P906" s="82"/>
      <c r="Q906" s="82"/>
      <c r="R906" s="82"/>
    </row>
    <row r="907" spans="1:18" ht="14.25" customHeight="1">
      <c r="A907" s="82"/>
      <c r="B907" s="82"/>
      <c r="C907" s="82"/>
      <c r="D907" s="82"/>
      <c r="E907" s="82"/>
      <c r="F907" s="82"/>
      <c r="G907" s="82"/>
      <c r="H907" s="82"/>
      <c r="I907" s="91"/>
      <c r="J907" s="82"/>
      <c r="K907" s="82"/>
      <c r="L907" s="82"/>
      <c r="M907" s="82"/>
      <c r="N907" s="82"/>
      <c r="O907" s="82"/>
      <c r="P907" s="82"/>
      <c r="Q907" s="82"/>
      <c r="R907" s="82"/>
    </row>
    <row r="908" spans="1:18" ht="14.25" customHeight="1">
      <c r="A908" s="82"/>
      <c r="B908" s="82"/>
      <c r="C908" s="82"/>
      <c r="D908" s="82"/>
      <c r="E908" s="82"/>
      <c r="F908" s="82"/>
      <c r="G908" s="82"/>
      <c r="H908" s="82"/>
      <c r="I908" s="91"/>
      <c r="J908" s="82"/>
      <c r="K908" s="82"/>
      <c r="L908" s="82"/>
      <c r="M908" s="82"/>
      <c r="N908" s="82"/>
      <c r="O908" s="82"/>
      <c r="P908" s="82"/>
      <c r="Q908" s="82"/>
      <c r="R908" s="82"/>
    </row>
    <row r="909" spans="1:18" ht="14.25" customHeight="1">
      <c r="A909" s="82"/>
      <c r="B909" s="82"/>
      <c r="C909" s="82"/>
      <c r="D909" s="82"/>
      <c r="E909" s="82"/>
      <c r="F909" s="82"/>
      <c r="G909" s="82"/>
      <c r="H909" s="82"/>
      <c r="I909" s="91"/>
      <c r="J909" s="82"/>
      <c r="K909" s="82"/>
      <c r="L909" s="82"/>
      <c r="M909" s="82"/>
      <c r="N909" s="82"/>
      <c r="O909" s="82"/>
      <c r="P909" s="82"/>
      <c r="Q909" s="82"/>
      <c r="R909" s="82"/>
    </row>
    <row r="910" spans="1:18" ht="14.25" customHeight="1">
      <c r="A910" s="82"/>
      <c r="B910" s="82"/>
      <c r="C910" s="82"/>
      <c r="D910" s="82"/>
      <c r="E910" s="82"/>
      <c r="F910" s="82"/>
      <c r="G910" s="82"/>
      <c r="H910" s="82"/>
      <c r="I910" s="91"/>
      <c r="J910" s="82"/>
      <c r="K910" s="82"/>
      <c r="L910" s="82"/>
      <c r="M910" s="82"/>
      <c r="N910" s="82"/>
      <c r="O910" s="82"/>
      <c r="P910" s="82"/>
      <c r="Q910" s="82"/>
      <c r="R910" s="82"/>
    </row>
    <row r="911" spans="1:18" ht="14.25" customHeight="1">
      <c r="A911" s="82"/>
      <c r="B911" s="82"/>
      <c r="C911" s="82"/>
      <c r="D911" s="82"/>
      <c r="E911" s="82"/>
      <c r="F911" s="82"/>
      <c r="G911" s="82"/>
      <c r="H911" s="82"/>
      <c r="I911" s="91"/>
      <c r="J911" s="82"/>
      <c r="K911" s="82"/>
      <c r="L911" s="82"/>
      <c r="M911" s="82"/>
      <c r="N911" s="82"/>
      <c r="O911" s="82"/>
      <c r="P911" s="82"/>
      <c r="Q911" s="82"/>
      <c r="R911" s="82"/>
    </row>
    <row r="912" spans="1:18" ht="14.25" customHeight="1">
      <c r="A912" s="82"/>
      <c r="B912" s="82"/>
      <c r="C912" s="82"/>
      <c r="D912" s="82"/>
      <c r="E912" s="82"/>
      <c r="F912" s="82"/>
      <c r="G912" s="82"/>
      <c r="H912" s="82"/>
      <c r="I912" s="91"/>
      <c r="J912" s="82"/>
      <c r="K912" s="82"/>
      <c r="L912" s="82"/>
      <c r="M912" s="82"/>
      <c r="N912" s="82"/>
      <c r="O912" s="82"/>
      <c r="P912" s="82"/>
      <c r="Q912" s="82"/>
      <c r="R912" s="82"/>
    </row>
    <row r="913" spans="1:18" ht="14.25" customHeight="1">
      <c r="A913" s="82"/>
      <c r="B913" s="82"/>
      <c r="C913" s="82"/>
      <c r="D913" s="82"/>
      <c r="E913" s="82"/>
      <c r="F913" s="82"/>
      <c r="G913" s="82"/>
      <c r="H913" s="82"/>
      <c r="I913" s="91"/>
      <c r="J913" s="82"/>
      <c r="K913" s="82"/>
      <c r="L913" s="82"/>
      <c r="M913" s="82"/>
      <c r="N913" s="82"/>
      <c r="O913" s="82"/>
      <c r="P913" s="82"/>
      <c r="Q913" s="82"/>
      <c r="R913" s="82"/>
    </row>
    <row r="914" spans="1:18" ht="14.25" customHeight="1">
      <c r="A914" s="82"/>
      <c r="B914" s="82"/>
      <c r="C914" s="82"/>
      <c r="D914" s="82"/>
      <c r="E914" s="82"/>
      <c r="F914" s="82"/>
      <c r="G914" s="82"/>
      <c r="H914" s="82"/>
      <c r="I914" s="91"/>
      <c r="J914" s="82"/>
      <c r="K914" s="82"/>
      <c r="L914" s="82"/>
      <c r="M914" s="82"/>
      <c r="N914" s="82"/>
      <c r="O914" s="82"/>
      <c r="P914" s="82"/>
      <c r="Q914" s="82"/>
      <c r="R914" s="82"/>
    </row>
    <row r="915" spans="1:18" ht="14.25" customHeight="1">
      <c r="A915" s="82"/>
      <c r="B915" s="82"/>
      <c r="C915" s="82"/>
      <c r="D915" s="82"/>
      <c r="E915" s="82"/>
      <c r="F915" s="82"/>
      <c r="G915" s="82"/>
      <c r="H915" s="82"/>
      <c r="I915" s="91"/>
      <c r="J915" s="82"/>
      <c r="K915" s="82"/>
      <c r="L915" s="82"/>
      <c r="M915" s="82"/>
      <c r="N915" s="82"/>
      <c r="O915" s="82"/>
      <c r="P915" s="82"/>
      <c r="Q915" s="82"/>
      <c r="R915" s="82"/>
    </row>
    <row r="916" spans="1:18" ht="14.25" customHeight="1">
      <c r="A916" s="82"/>
      <c r="B916" s="82"/>
      <c r="C916" s="82"/>
      <c r="D916" s="82"/>
      <c r="E916" s="82"/>
      <c r="F916" s="82"/>
      <c r="G916" s="82"/>
      <c r="H916" s="82"/>
      <c r="I916" s="91"/>
      <c r="J916" s="82"/>
      <c r="K916" s="82"/>
      <c r="L916" s="82"/>
      <c r="M916" s="82"/>
      <c r="N916" s="82"/>
      <c r="O916" s="82"/>
      <c r="P916" s="82"/>
      <c r="Q916" s="82"/>
      <c r="R916" s="82"/>
    </row>
    <row r="917" spans="1:18" ht="14.25" customHeight="1">
      <c r="A917" s="82"/>
      <c r="B917" s="82"/>
      <c r="C917" s="82"/>
      <c r="D917" s="82"/>
      <c r="E917" s="82"/>
      <c r="F917" s="82"/>
      <c r="G917" s="82"/>
      <c r="H917" s="82"/>
      <c r="I917" s="91"/>
      <c r="J917" s="82"/>
      <c r="K917" s="82"/>
      <c r="L917" s="82"/>
      <c r="M917" s="82"/>
      <c r="N917" s="82"/>
      <c r="O917" s="82"/>
      <c r="P917" s="82"/>
      <c r="Q917" s="82"/>
      <c r="R917" s="82"/>
    </row>
    <row r="918" spans="1:18" ht="14.25" customHeight="1">
      <c r="A918" s="82"/>
      <c r="B918" s="82"/>
      <c r="C918" s="82"/>
      <c r="D918" s="82"/>
      <c r="E918" s="82"/>
      <c r="F918" s="82"/>
      <c r="G918" s="82"/>
      <c r="H918" s="82"/>
      <c r="I918" s="91"/>
      <c r="J918" s="82"/>
      <c r="K918" s="82"/>
      <c r="L918" s="82"/>
      <c r="M918" s="82"/>
      <c r="N918" s="82"/>
      <c r="O918" s="82"/>
      <c r="P918" s="82"/>
      <c r="Q918" s="82"/>
      <c r="R918" s="82"/>
    </row>
    <row r="919" spans="1:18" ht="14.25" customHeight="1">
      <c r="A919" s="82"/>
      <c r="B919" s="82"/>
      <c r="C919" s="82"/>
      <c r="D919" s="82"/>
      <c r="E919" s="82"/>
      <c r="F919" s="82"/>
      <c r="G919" s="82"/>
      <c r="H919" s="82"/>
      <c r="I919" s="91"/>
      <c r="J919" s="82"/>
      <c r="K919" s="82"/>
      <c r="L919" s="82"/>
      <c r="M919" s="82"/>
      <c r="N919" s="82"/>
      <c r="O919" s="82"/>
      <c r="P919" s="82"/>
      <c r="Q919" s="82"/>
      <c r="R919" s="82"/>
    </row>
    <row r="920" spans="1:18" ht="14.25" customHeight="1">
      <c r="A920" s="82"/>
      <c r="B920" s="82"/>
      <c r="C920" s="82"/>
      <c r="D920" s="82"/>
      <c r="E920" s="82"/>
      <c r="F920" s="82"/>
      <c r="G920" s="82"/>
      <c r="H920" s="82"/>
      <c r="I920" s="91"/>
      <c r="J920" s="82"/>
      <c r="K920" s="82"/>
      <c r="L920" s="82"/>
      <c r="M920" s="82"/>
      <c r="N920" s="82"/>
      <c r="O920" s="82"/>
      <c r="P920" s="82"/>
      <c r="Q920" s="82"/>
      <c r="R920" s="82"/>
    </row>
    <row r="921" spans="1:18" ht="14.25" customHeight="1">
      <c r="A921" s="82"/>
      <c r="B921" s="82"/>
      <c r="C921" s="82"/>
      <c r="D921" s="82"/>
      <c r="E921" s="82"/>
      <c r="F921" s="82"/>
      <c r="G921" s="82"/>
      <c r="H921" s="82"/>
      <c r="I921" s="91"/>
      <c r="J921" s="82"/>
      <c r="K921" s="82"/>
      <c r="L921" s="82"/>
      <c r="M921" s="82"/>
      <c r="N921" s="82"/>
      <c r="O921" s="82"/>
      <c r="P921" s="82"/>
      <c r="Q921" s="82"/>
      <c r="R921" s="82"/>
    </row>
    <row r="922" spans="1:18" ht="14.25" customHeight="1">
      <c r="A922" s="82"/>
      <c r="B922" s="82"/>
      <c r="C922" s="82"/>
      <c r="D922" s="82"/>
      <c r="E922" s="82"/>
      <c r="F922" s="82"/>
      <c r="G922" s="82"/>
      <c r="H922" s="82"/>
      <c r="I922" s="91"/>
      <c r="J922" s="82"/>
      <c r="K922" s="82"/>
      <c r="L922" s="82"/>
      <c r="M922" s="82"/>
      <c r="N922" s="82"/>
      <c r="O922" s="82"/>
      <c r="P922" s="82"/>
      <c r="Q922" s="82"/>
      <c r="R922" s="82"/>
    </row>
    <row r="923" spans="1:18" ht="14.25" customHeight="1">
      <c r="A923" s="82"/>
      <c r="B923" s="82"/>
      <c r="C923" s="82"/>
      <c r="D923" s="82"/>
      <c r="E923" s="82"/>
      <c r="F923" s="82"/>
      <c r="G923" s="82"/>
      <c r="H923" s="82"/>
      <c r="I923" s="91"/>
      <c r="J923" s="82"/>
      <c r="K923" s="82"/>
      <c r="L923" s="82"/>
      <c r="M923" s="82"/>
      <c r="N923" s="82"/>
      <c r="O923" s="82"/>
      <c r="P923" s="82"/>
      <c r="Q923" s="82"/>
      <c r="R923" s="82"/>
    </row>
    <row r="924" spans="1:18" ht="14.25" customHeight="1">
      <c r="A924" s="82"/>
      <c r="B924" s="82"/>
      <c r="C924" s="82"/>
      <c r="D924" s="82"/>
      <c r="E924" s="82"/>
      <c r="F924" s="82"/>
      <c r="G924" s="82"/>
      <c r="H924" s="82"/>
      <c r="I924" s="91"/>
      <c r="J924" s="82"/>
      <c r="K924" s="82"/>
      <c r="L924" s="82"/>
      <c r="M924" s="82"/>
      <c r="N924" s="82"/>
      <c r="O924" s="82"/>
      <c r="P924" s="82"/>
      <c r="Q924" s="82"/>
      <c r="R924" s="82"/>
    </row>
    <row r="925" spans="1:18" ht="14.25" customHeight="1">
      <c r="A925" s="82"/>
      <c r="B925" s="82"/>
      <c r="C925" s="82"/>
      <c r="D925" s="82"/>
      <c r="E925" s="82"/>
      <c r="F925" s="82"/>
      <c r="G925" s="82"/>
      <c r="H925" s="82"/>
      <c r="I925" s="91"/>
      <c r="J925" s="82"/>
      <c r="K925" s="82"/>
      <c r="L925" s="82"/>
      <c r="M925" s="82"/>
      <c r="N925" s="82"/>
      <c r="O925" s="82"/>
      <c r="P925" s="82"/>
      <c r="Q925" s="82"/>
      <c r="R925" s="82"/>
    </row>
    <row r="926" spans="1:18" ht="14.25" customHeight="1">
      <c r="A926" s="82"/>
      <c r="B926" s="82"/>
      <c r="C926" s="82"/>
      <c r="D926" s="82"/>
      <c r="E926" s="82"/>
      <c r="F926" s="82"/>
      <c r="G926" s="82"/>
      <c r="H926" s="82"/>
      <c r="I926" s="91"/>
      <c r="J926" s="82"/>
      <c r="K926" s="82"/>
      <c r="L926" s="82"/>
      <c r="M926" s="82"/>
      <c r="N926" s="82"/>
      <c r="O926" s="82"/>
      <c r="P926" s="82"/>
      <c r="Q926" s="82"/>
      <c r="R926" s="82"/>
    </row>
    <row r="927" spans="1:18" ht="14.25" customHeight="1">
      <c r="A927" s="82"/>
      <c r="B927" s="82"/>
      <c r="C927" s="82"/>
      <c r="D927" s="82"/>
      <c r="E927" s="82"/>
      <c r="F927" s="82"/>
      <c r="G927" s="82"/>
      <c r="H927" s="82"/>
      <c r="I927" s="91"/>
      <c r="J927" s="82"/>
      <c r="K927" s="82"/>
      <c r="L927" s="82"/>
      <c r="M927" s="82"/>
      <c r="N927" s="82"/>
      <c r="O927" s="82"/>
      <c r="P927" s="82"/>
      <c r="Q927" s="82"/>
      <c r="R927" s="82"/>
    </row>
    <row r="928" spans="1:18" ht="14.25" customHeight="1">
      <c r="A928" s="82"/>
      <c r="B928" s="82"/>
      <c r="C928" s="82"/>
      <c r="D928" s="82"/>
      <c r="E928" s="82"/>
      <c r="F928" s="82"/>
      <c r="G928" s="82"/>
      <c r="H928" s="82"/>
      <c r="I928" s="91"/>
      <c r="J928" s="82"/>
      <c r="K928" s="82"/>
      <c r="L928" s="82"/>
      <c r="M928" s="82"/>
      <c r="N928" s="82"/>
      <c r="O928" s="82"/>
      <c r="P928" s="82"/>
      <c r="Q928" s="82"/>
      <c r="R928" s="82"/>
    </row>
    <row r="929" spans="1:18" ht="14.25" customHeight="1">
      <c r="A929" s="82"/>
      <c r="B929" s="82"/>
      <c r="C929" s="82"/>
      <c r="D929" s="82"/>
      <c r="E929" s="82"/>
      <c r="F929" s="82"/>
      <c r="G929" s="82"/>
      <c r="H929" s="82"/>
      <c r="I929" s="91"/>
      <c r="J929" s="82"/>
      <c r="K929" s="82"/>
      <c r="L929" s="82"/>
      <c r="M929" s="82"/>
      <c r="N929" s="82"/>
      <c r="O929" s="82"/>
      <c r="P929" s="82"/>
      <c r="Q929" s="82"/>
      <c r="R929" s="82"/>
    </row>
    <row r="930" spans="1:18" ht="14.25" customHeight="1">
      <c r="A930" s="82"/>
      <c r="B930" s="82"/>
      <c r="C930" s="82"/>
      <c r="D930" s="82"/>
      <c r="E930" s="82"/>
      <c r="F930" s="82"/>
      <c r="G930" s="82"/>
      <c r="H930" s="82"/>
      <c r="I930" s="91"/>
      <c r="J930" s="82"/>
      <c r="K930" s="82"/>
      <c r="L930" s="82"/>
      <c r="M930" s="82"/>
      <c r="N930" s="82"/>
      <c r="O930" s="82"/>
      <c r="P930" s="82"/>
      <c r="Q930" s="82"/>
      <c r="R930" s="82"/>
    </row>
    <row r="931" spans="1:18" ht="14.25" customHeight="1">
      <c r="A931" s="82"/>
      <c r="B931" s="82"/>
      <c r="C931" s="82"/>
      <c r="D931" s="82"/>
      <c r="E931" s="82"/>
      <c r="F931" s="82"/>
      <c r="G931" s="82"/>
      <c r="H931" s="82"/>
      <c r="I931" s="91"/>
      <c r="J931" s="82"/>
      <c r="K931" s="82"/>
      <c r="L931" s="82"/>
      <c r="M931" s="82"/>
      <c r="N931" s="82"/>
      <c r="O931" s="82"/>
      <c r="P931" s="82"/>
      <c r="Q931" s="82"/>
      <c r="R931" s="82"/>
    </row>
    <row r="932" spans="1:18" ht="14.25" customHeight="1">
      <c r="A932" s="82"/>
      <c r="B932" s="82"/>
      <c r="C932" s="82"/>
      <c r="D932" s="82"/>
      <c r="E932" s="82"/>
      <c r="F932" s="82"/>
      <c r="G932" s="82"/>
      <c r="H932" s="82"/>
      <c r="I932" s="91"/>
      <c r="J932" s="82"/>
      <c r="K932" s="82"/>
      <c r="L932" s="82"/>
      <c r="M932" s="82"/>
      <c r="N932" s="82"/>
      <c r="O932" s="82"/>
      <c r="P932" s="82"/>
      <c r="Q932" s="82"/>
      <c r="R932" s="82"/>
    </row>
    <row r="933" spans="1:18" ht="14.25" customHeight="1">
      <c r="A933" s="82"/>
      <c r="B933" s="82"/>
      <c r="C933" s="82"/>
      <c r="D933" s="82"/>
      <c r="E933" s="82"/>
      <c r="F933" s="82"/>
      <c r="G933" s="82"/>
      <c r="H933" s="82"/>
      <c r="I933" s="91"/>
      <c r="J933" s="82"/>
      <c r="K933" s="82"/>
      <c r="L933" s="82"/>
      <c r="M933" s="82"/>
      <c r="N933" s="82"/>
      <c r="O933" s="82"/>
      <c r="P933" s="82"/>
      <c r="Q933" s="82"/>
      <c r="R933" s="82"/>
    </row>
    <row r="934" spans="1:18" ht="14.25" customHeight="1">
      <c r="A934" s="82"/>
      <c r="B934" s="82"/>
      <c r="C934" s="82"/>
      <c r="D934" s="82"/>
      <c r="E934" s="82"/>
      <c r="F934" s="82"/>
      <c r="G934" s="82"/>
      <c r="H934" s="82"/>
      <c r="I934" s="91"/>
      <c r="J934" s="82"/>
      <c r="K934" s="82"/>
      <c r="L934" s="82"/>
      <c r="M934" s="82"/>
      <c r="N934" s="82"/>
      <c r="O934" s="82"/>
      <c r="P934" s="82"/>
      <c r="Q934" s="82"/>
      <c r="R934" s="82"/>
    </row>
    <row r="935" spans="1:18" ht="14.25" customHeight="1">
      <c r="A935" s="82"/>
      <c r="B935" s="82"/>
      <c r="C935" s="82"/>
      <c r="D935" s="82"/>
      <c r="E935" s="82"/>
      <c r="F935" s="82"/>
      <c r="G935" s="82"/>
      <c r="H935" s="82"/>
      <c r="I935" s="91"/>
      <c r="J935" s="82"/>
      <c r="K935" s="82"/>
      <c r="L935" s="82"/>
      <c r="M935" s="82"/>
      <c r="N935" s="82"/>
      <c r="O935" s="82"/>
      <c r="P935" s="82"/>
      <c r="Q935" s="82"/>
      <c r="R935" s="82"/>
    </row>
    <row r="936" spans="1:18" ht="14.25" customHeight="1">
      <c r="A936" s="82"/>
      <c r="B936" s="82"/>
      <c r="C936" s="82"/>
      <c r="D936" s="82"/>
      <c r="E936" s="82"/>
      <c r="F936" s="82"/>
      <c r="G936" s="82"/>
      <c r="H936" s="82"/>
      <c r="I936" s="91"/>
      <c r="J936" s="82"/>
      <c r="K936" s="82"/>
      <c r="L936" s="82"/>
      <c r="M936" s="82"/>
      <c r="N936" s="82"/>
      <c r="O936" s="82"/>
      <c r="P936" s="82"/>
      <c r="Q936" s="82"/>
      <c r="R936" s="82"/>
    </row>
    <row r="937" spans="1:18" ht="14.25" customHeight="1">
      <c r="A937" s="82"/>
      <c r="B937" s="82"/>
      <c r="C937" s="82"/>
      <c r="D937" s="82"/>
      <c r="E937" s="82"/>
      <c r="F937" s="82"/>
      <c r="G937" s="82"/>
      <c r="H937" s="82"/>
      <c r="I937" s="91"/>
      <c r="J937" s="82"/>
      <c r="K937" s="82"/>
      <c r="L937" s="82"/>
      <c r="M937" s="82"/>
      <c r="N937" s="82"/>
      <c r="O937" s="82"/>
      <c r="P937" s="82"/>
      <c r="Q937" s="82"/>
      <c r="R937" s="82"/>
    </row>
    <row r="938" spans="1:18" ht="14.25" customHeight="1">
      <c r="A938" s="82"/>
      <c r="B938" s="82"/>
      <c r="C938" s="82"/>
      <c r="D938" s="82"/>
      <c r="E938" s="82"/>
      <c r="F938" s="82"/>
      <c r="G938" s="82"/>
      <c r="H938" s="82"/>
      <c r="I938" s="91"/>
      <c r="J938" s="82"/>
      <c r="K938" s="82"/>
      <c r="L938" s="82"/>
      <c r="M938" s="82"/>
      <c r="N938" s="82"/>
      <c r="O938" s="82"/>
      <c r="P938" s="82"/>
      <c r="Q938" s="82"/>
      <c r="R938" s="82"/>
    </row>
    <row r="939" spans="1:18" ht="14.25" customHeight="1">
      <c r="A939" s="82"/>
      <c r="B939" s="82"/>
      <c r="C939" s="82"/>
      <c r="D939" s="82"/>
      <c r="E939" s="82"/>
      <c r="F939" s="82"/>
      <c r="G939" s="82"/>
      <c r="H939" s="82"/>
      <c r="I939" s="91"/>
      <c r="J939" s="82"/>
      <c r="K939" s="82"/>
      <c r="L939" s="82"/>
      <c r="M939" s="82"/>
      <c r="N939" s="82"/>
      <c r="O939" s="82"/>
      <c r="P939" s="82"/>
      <c r="Q939" s="82"/>
      <c r="R939" s="82"/>
    </row>
    <row r="940" spans="1:18" ht="14.25" customHeight="1">
      <c r="A940" s="82"/>
      <c r="B940" s="82"/>
      <c r="C940" s="82"/>
      <c r="D940" s="82"/>
      <c r="E940" s="82"/>
      <c r="F940" s="82"/>
      <c r="G940" s="82"/>
      <c r="H940" s="82"/>
      <c r="I940" s="91"/>
      <c r="J940" s="82"/>
      <c r="K940" s="82"/>
      <c r="L940" s="82"/>
      <c r="M940" s="82"/>
      <c r="N940" s="82"/>
      <c r="O940" s="82"/>
      <c r="P940" s="82"/>
      <c r="Q940" s="82"/>
      <c r="R940" s="82"/>
    </row>
    <row r="941" spans="1:18" ht="14.25" customHeight="1">
      <c r="A941" s="82"/>
      <c r="B941" s="82"/>
      <c r="C941" s="82"/>
      <c r="D941" s="82"/>
      <c r="E941" s="82"/>
      <c r="F941" s="82"/>
      <c r="G941" s="82"/>
      <c r="H941" s="82"/>
      <c r="I941" s="91"/>
      <c r="J941" s="82"/>
      <c r="K941" s="82"/>
      <c r="L941" s="82"/>
      <c r="M941" s="82"/>
      <c r="N941" s="82"/>
      <c r="O941" s="82"/>
      <c r="P941" s="82"/>
      <c r="Q941" s="82"/>
      <c r="R941" s="82"/>
    </row>
    <row r="942" spans="1:18" ht="14.25" customHeight="1">
      <c r="A942" s="82"/>
      <c r="B942" s="82"/>
      <c r="C942" s="82"/>
      <c r="D942" s="82"/>
      <c r="E942" s="82"/>
      <c r="F942" s="82"/>
      <c r="G942" s="82"/>
      <c r="H942" s="82"/>
      <c r="I942" s="91"/>
      <c r="J942" s="82"/>
      <c r="K942" s="82"/>
      <c r="L942" s="82"/>
      <c r="M942" s="82"/>
      <c r="N942" s="82"/>
      <c r="O942" s="82"/>
      <c r="P942" s="82"/>
      <c r="Q942" s="82"/>
      <c r="R942" s="82"/>
    </row>
    <row r="943" spans="1:18" ht="14.25" customHeight="1">
      <c r="A943" s="82"/>
      <c r="B943" s="82"/>
      <c r="C943" s="82"/>
      <c r="D943" s="82"/>
      <c r="E943" s="82"/>
      <c r="F943" s="82"/>
      <c r="G943" s="82"/>
      <c r="H943" s="82"/>
      <c r="I943" s="91"/>
      <c r="J943" s="82"/>
      <c r="K943" s="82"/>
      <c r="L943" s="82"/>
      <c r="M943" s="82"/>
      <c r="N943" s="82"/>
      <c r="O943" s="82"/>
      <c r="P943" s="82"/>
      <c r="Q943" s="82"/>
      <c r="R943" s="82"/>
    </row>
    <row r="944" spans="1:18" ht="14.25" customHeight="1">
      <c r="A944" s="82"/>
      <c r="B944" s="82"/>
      <c r="C944" s="82"/>
      <c r="D944" s="82"/>
      <c r="E944" s="82"/>
      <c r="F944" s="82"/>
      <c r="G944" s="82"/>
      <c r="H944" s="82"/>
      <c r="I944" s="91"/>
      <c r="J944" s="82"/>
      <c r="K944" s="82"/>
      <c r="L944" s="82"/>
      <c r="M944" s="82"/>
      <c r="N944" s="82"/>
      <c r="O944" s="82"/>
      <c r="P944" s="82"/>
      <c r="Q944" s="82"/>
      <c r="R944" s="82"/>
    </row>
    <row r="945" spans="1:18" ht="14.25" customHeight="1">
      <c r="A945" s="82"/>
      <c r="B945" s="82"/>
      <c r="C945" s="82"/>
      <c r="D945" s="82"/>
      <c r="E945" s="82"/>
      <c r="F945" s="82"/>
      <c r="G945" s="82"/>
      <c r="H945" s="82"/>
      <c r="I945" s="91"/>
      <c r="J945" s="82"/>
      <c r="K945" s="82"/>
      <c r="L945" s="82"/>
      <c r="M945" s="82"/>
      <c r="N945" s="82"/>
      <c r="O945" s="82"/>
      <c r="P945" s="82"/>
      <c r="Q945" s="82"/>
      <c r="R945" s="82"/>
    </row>
    <row r="946" spans="1:18" ht="14.25" customHeight="1">
      <c r="A946" s="82"/>
      <c r="B946" s="82"/>
      <c r="C946" s="82"/>
      <c r="D946" s="82"/>
      <c r="E946" s="82"/>
      <c r="F946" s="82"/>
      <c r="G946" s="82"/>
      <c r="H946" s="82"/>
      <c r="I946" s="91"/>
      <c r="J946" s="82"/>
      <c r="K946" s="82"/>
      <c r="L946" s="82"/>
      <c r="M946" s="82"/>
      <c r="N946" s="82"/>
      <c r="O946" s="82"/>
      <c r="P946" s="82"/>
      <c r="Q946" s="82"/>
      <c r="R946" s="82"/>
    </row>
    <row r="947" spans="1:18" ht="14.25" customHeight="1">
      <c r="A947" s="82"/>
      <c r="B947" s="82"/>
      <c r="C947" s="82"/>
      <c r="D947" s="82"/>
      <c r="E947" s="82"/>
      <c r="F947" s="82"/>
      <c r="G947" s="82"/>
      <c r="H947" s="82"/>
      <c r="I947" s="91"/>
      <c r="J947" s="82"/>
      <c r="K947" s="82"/>
      <c r="L947" s="82"/>
      <c r="M947" s="82"/>
      <c r="N947" s="82"/>
      <c r="O947" s="82"/>
      <c r="P947" s="82"/>
      <c r="Q947" s="82"/>
      <c r="R947" s="82"/>
    </row>
    <row r="948" spans="1:18" ht="14.25" customHeight="1">
      <c r="A948" s="82"/>
      <c r="B948" s="82"/>
      <c r="C948" s="82"/>
      <c r="D948" s="82"/>
      <c r="E948" s="82"/>
      <c r="F948" s="82"/>
      <c r="G948" s="82"/>
      <c r="H948" s="82"/>
      <c r="I948" s="91"/>
      <c r="J948" s="82"/>
      <c r="K948" s="82"/>
      <c r="L948" s="82"/>
      <c r="M948" s="82"/>
      <c r="N948" s="82"/>
      <c r="O948" s="82"/>
      <c r="P948" s="82"/>
      <c r="Q948" s="82"/>
      <c r="R948" s="82"/>
    </row>
    <row r="949" spans="1:18" ht="14.25" customHeight="1">
      <c r="A949" s="82"/>
      <c r="B949" s="82"/>
      <c r="C949" s="82"/>
      <c r="D949" s="82"/>
      <c r="E949" s="82"/>
      <c r="F949" s="82"/>
      <c r="G949" s="82"/>
      <c r="H949" s="82"/>
      <c r="I949" s="91"/>
      <c r="J949" s="82"/>
      <c r="K949" s="82"/>
      <c r="L949" s="82"/>
      <c r="M949" s="82"/>
      <c r="N949" s="82"/>
      <c r="O949" s="82"/>
      <c r="P949" s="82"/>
      <c r="Q949" s="82"/>
      <c r="R949" s="82"/>
    </row>
    <row r="950" spans="1:18" ht="14.25" customHeight="1">
      <c r="A950" s="82"/>
      <c r="B950" s="82"/>
      <c r="C950" s="82"/>
      <c r="D950" s="82"/>
      <c r="E950" s="82"/>
      <c r="F950" s="82"/>
      <c r="G950" s="82"/>
      <c r="H950" s="82"/>
      <c r="I950" s="91"/>
      <c r="J950" s="82"/>
      <c r="K950" s="82"/>
      <c r="L950" s="82"/>
      <c r="M950" s="82"/>
      <c r="N950" s="82"/>
      <c r="O950" s="82"/>
      <c r="P950" s="82"/>
      <c r="Q950" s="82"/>
      <c r="R950" s="82"/>
    </row>
    <row r="951" spans="1:18" ht="14.25" customHeight="1">
      <c r="A951" s="82"/>
      <c r="B951" s="82"/>
      <c r="C951" s="82"/>
      <c r="D951" s="82"/>
      <c r="E951" s="82"/>
      <c r="F951" s="82"/>
      <c r="G951" s="82"/>
      <c r="H951" s="82"/>
      <c r="I951" s="91"/>
      <c r="J951" s="82"/>
      <c r="K951" s="82"/>
      <c r="L951" s="82"/>
      <c r="M951" s="82"/>
      <c r="N951" s="82"/>
      <c r="O951" s="82"/>
      <c r="P951" s="82"/>
      <c r="Q951" s="82"/>
      <c r="R951" s="82"/>
    </row>
    <row r="952" spans="1:18" ht="14.25" customHeight="1">
      <c r="A952" s="82"/>
      <c r="B952" s="82"/>
      <c r="C952" s="82"/>
      <c r="D952" s="82"/>
      <c r="E952" s="82"/>
      <c r="F952" s="82"/>
      <c r="G952" s="82"/>
      <c r="H952" s="82"/>
      <c r="I952" s="91"/>
      <c r="J952" s="82"/>
      <c r="K952" s="82"/>
      <c r="L952" s="82"/>
      <c r="M952" s="82"/>
      <c r="N952" s="82"/>
      <c r="O952" s="82"/>
      <c r="P952" s="82"/>
      <c r="Q952" s="82"/>
      <c r="R952" s="82"/>
    </row>
    <row r="953" spans="1:18" ht="14.25" customHeight="1">
      <c r="A953" s="82"/>
      <c r="B953" s="82"/>
      <c r="C953" s="82"/>
      <c r="D953" s="82"/>
      <c r="E953" s="82"/>
      <c r="F953" s="82"/>
      <c r="G953" s="82"/>
      <c r="H953" s="82"/>
      <c r="I953" s="91"/>
      <c r="J953" s="82"/>
      <c r="K953" s="82"/>
      <c r="L953" s="82"/>
      <c r="M953" s="82"/>
      <c r="N953" s="82"/>
      <c r="O953" s="82"/>
      <c r="P953" s="82"/>
      <c r="Q953" s="82"/>
      <c r="R953" s="82"/>
    </row>
    <row r="954" spans="1:18" ht="14.25" customHeight="1">
      <c r="A954" s="82"/>
      <c r="B954" s="82"/>
      <c r="C954" s="82"/>
      <c r="D954" s="82"/>
      <c r="E954" s="82"/>
      <c r="F954" s="82"/>
      <c r="G954" s="82"/>
      <c r="H954" s="82"/>
      <c r="I954" s="91"/>
      <c r="J954" s="82"/>
      <c r="K954" s="82"/>
      <c r="L954" s="82"/>
      <c r="M954" s="82"/>
      <c r="N954" s="82"/>
      <c r="O954" s="82"/>
      <c r="P954" s="82"/>
      <c r="Q954" s="82"/>
      <c r="R954" s="82"/>
    </row>
    <row r="955" spans="1:18" ht="14.25" customHeight="1">
      <c r="A955" s="82"/>
      <c r="B955" s="82"/>
      <c r="C955" s="82"/>
      <c r="D955" s="82"/>
      <c r="E955" s="82"/>
      <c r="F955" s="82"/>
      <c r="G955" s="82"/>
      <c r="H955" s="82"/>
      <c r="I955" s="91"/>
      <c r="J955" s="82"/>
      <c r="K955" s="82"/>
      <c r="L955" s="82"/>
      <c r="M955" s="82"/>
      <c r="N955" s="82"/>
      <c r="O955" s="82"/>
      <c r="P955" s="82"/>
      <c r="Q955" s="82"/>
      <c r="R955" s="82"/>
    </row>
    <row r="956" spans="1:18" ht="14.25" customHeight="1">
      <c r="A956" s="82"/>
      <c r="B956" s="82"/>
      <c r="C956" s="82"/>
      <c r="D956" s="82"/>
      <c r="E956" s="82"/>
      <c r="F956" s="82"/>
      <c r="G956" s="82"/>
      <c r="H956" s="82"/>
      <c r="I956" s="91"/>
      <c r="J956" s="82"/>
      <c r="K956" s="82"/>
      <c r="L956" s="82"/>
      <c r="M956" s="82"/>
      <c r="N956" s="82"/>
      <c r="O956" s="82"/>
      <c r="P956" s="82"/>
      <c r="Q956" s="82"/>
      <c r="R956" s="82"/>
    </row>
    <row r="957" spans="1:18" ht="14.25" customHeight="1">
      <c r="A957" s="82"/>
      <c r="B957" s="82"/>
      <c r="C957" s="82"/>
      <c r="D957" s="82"/>
      <c r="E957" s="82"/>
      <c r="F957" s="82"/>
      <c r="G957" s="82"/>
      <c r="H957" s="82"/>
      <c r="I957" s="91"/>
      <c r="J957" s="82"/>
      <c r="K957" s="82"/>
      <c r="L957" s="82"/>
      <c r="M957" s="82"/>
      <c r="N957" s="82"/>
      <c r="O957" s="82"/>
      <c r="P957" s="82"/>
      <c r="Q957" s="82"/>
      <c r="R957" s="82"/>
    </row>
    <row r="958" spans="1:18" ht="14.25" customHeight="1">
      <c r="A958" s="82"/>
      <c r="B958" s="82"/>
      <c r="C958" s="82"/>
      <c r="D958" s="82"/>
      <c r="E958" s="82"/>
      <c r="F958" s="82"/>
      <c r="G958" s="82"/>
      <c r="H958" s="82"/>
      <c r="I958" s="91"/>
      <c r="J958" s="82"/>
      <c r="K958" s="82"/>
      <c r="L958" s="82"/>
      <c r="M958" s="82"/>
      <c r="N958" s="82"/>
      <c r="O958" s="82"/>
      <c r="P958" s="82"/>
      <c r="Q958" s="82"/>
      <c r="R958" s="82"/>
    </row>
    <row r="959" spans="1:18" ht="14.25" customHeight="1">
      <c r="A959" s="82"/>
      <c r="B959" s="82"/>
      <c r="C959" s="82"/>
      <c r="D959" s="82"/>
      <c r="E959" s="82"/>
      <c r="F959" s="82"/>
      <c r="G959" s="82"/>
      <c r="H959" s="82"/>
      <c r="I959" s="91"/>
      <c r="J959" s="82"/>
      <c r="K959" s="82"/>
      <c r="L959" s="82"/>
      <c r="M959" s="82"/>
      <c r="N959" s="82"/>
      <c r="O959" s="82"/>
      <c r="P959" s="82"/>
      <c r="Q959" s="82"/>
      <c r="R959" s="82"/>
    </row>
    <row r="960" spans="1:18" ht="14.25" customHeight="1">
      <c r="A960" s="82"/>
      <c r="B960" s="82"/>
      <c r="C960" s="82"/>
      <c r="D960" s="82"/>
      <c r="E960" s="82"/>
      <c r="F960" s="82"/>
      <c r="G960" s="82"/>
      <c r="H960" s="82"/>
      <c r="I960" s="91"/>
      <c r="J960" s="82"/>
      <c r="K960" s="82"/>
      <c r="L960" s="82"/>
      <c r="M960" s="82"/>
      <c r="N960" s="82"/>
      <c r="O960" s="82"/>
      <c r="P960" s="82"/>
      <c r="Q960" s="82"/>
      <c r="R960" s="82"/>
    </row>
    <row r="961" spans="1:18" ht="14.25" customHeight="1">
      <c r="A961" s="82"/>
      <c r="B961" s="82"/>
      <c r="C961" s="82"/>
      <c r="D961" s="82"/>
      <c r="E961" s="82"/>
      <c r="F961" s="82"/>
      <c r="G961" s="82"/>
      <c r="H961" s="82"/>
      <c r="I961" s="91"/>
      <c r="J961" s="82"/>
      <c r="K961" s="82"/>
      <c r="L961" s="82"/>
      <c r="M961" s="82"/>
      <c r="N961" s="82"/>
      <c r="O961" s="82"/>
      <c r="P961" s="82"/>
      <c r="Q961" s="82"/>
      <c r="R961" s="82"/>
    </row>
    <row r="962" spans="1:18" ht="14.25" customHeight="1">
      <c r="A962" s="82"/>
      <c r="B962" s="82"/>
      <c r="C962" s="82"/>
      <c r="D962" s="82"/>
      <c r="E962" s="82"/>
      <c r="F962" s="82"/>
      <c r="G962" s="82"/>
      <c r="H962" s="82"/>
      <c r="I962" s="91"/>
      <c r="J962" s="82"/>
      <c r="K962" s="82"/>
      <c r="L962" s="82"/>
      <c r="M962" s="82"/>
      <c r="N962" s="82"/>
      <c r="O962" s="82"/>
      <c r="P962" s="82"/>
      <c r="Q962" s="82"/>
      <c r="R962" s="82"/>
    </row>
    <row r="963" spans="1:18" ht="14.25" customHeight="1">
      <c r="A963" s="82"/>
      <c r="B963" s="82"/>
      <c r="C963" s="82"/>
      <c r="D963" s="82"/>
      <c r="E963" s="82"/>
      <c r="F963" s="82"/>
      <c r="G963" s="82"/>
      <c r="H963" s="82"/>
      <c r="I963" s="91"/>
      <c r="J963" s="82"/>
      <c r="K963" s="82"/>
      <c r="L963" s="82"/>
      <c r="M963" s="82"/>
      <c r="N963" s="82"/>
      <c r="O963" s="82"/>
      <c r="P963" s="82"/>
      <c r="Q963" s="82"/>
      <c r="R963" s="82"/>
    </row>
    <row r="964" spans="1:18" ht="14.25" customHeight="1">
      <c r="A964" s="82"/>
      <c r="B964" s="82"/>
      <c r="C964" s="82"/>
      <c r="D964" s="82"/>
      <c r="E964" s="82"/>
      <c r="F964" s="82"/>
      <c r="G964" s="82"/>
      <c r="H964" s="82"/>
      <c r="I964" s="91"/>
      <c r="J964" s="82"/>
      <c r="K964" s="82"/>
      <c r="L964" s="82"/>
      <c r="M964" s="82"/>
      <c r="N964" s="82"/>
      <c r="O964" s="82"/>
      <c r="P964" s="82"/>
      <c r="Q964" s="82"/>
      <c r="R964" s="82"/>
    </row>
    <row r="965" spans="1:18" ht="14.25" customHeight="1">
      <c r="A965" s="82"/>
      <c r="B965" s="82"/>
      <c r="C965" s="82"/>
      <c r="D965" s="82"/>
      <c r="E965" s="82"/>
      <c r="F965" s="82"/>
      <c r="G965" s="82"/>
      <c r="H965" s="82"/>
      <c r="I965" s="91"/>
      <c r="J965" s="82"/>
      <c r="K965" s="82"/>
      <c r="L965" s="82"/>
      <c r="M965" s="82"/>
      <c r="N965" s="82"/>
      <c r="O965" s="82"/>
      <c r="P965" s="82"/>
      <c r="Q965" s="82"/>
      <c r="R965" s="82"/>
    </row>
    <row r="966" spans="1:18" ht="14.25" customHeight="1">
      <c r="A966" s="82"/>
      <c r="B966" s="82"/>
      <c r="C966" s="82"/>
      <c r="D966" s="82"/>
      <c r="E966" s="82"/>
      <c r="F966" s="82"/>
      <c r="G966" s="82"/>
      <c r="H966" s="82"/>
      <c r="I966" s="91"/>
      <c r="J966" s="82"/>
      <c r="K966" s="82"/>
      <c r="L966" s="82"/>
      <c r="M966" s="82"/>
      <c r="N966" s="82"/>
      <c r="O966" s="82"/>
      <c r="P966" s="82"/>
      <c r="Q966" s="82"/>
      <c r="R966" s="82"/>
    </row>
    <row r="967" spans="1:18" ht="14.25" customHeight="1">
      <c r="A967" s="82"/>
      <c r="B967" s="82"/>
      <c r="C967" s="82"/>
      <c r="D967" s="82"/>
      <c r="E967" s="82"/>
      <c r="F967" s="82"/>
      <c r="G967" s="82"/>
      <c r="H967" s="82"/>
      <c r="I967" s="91"/>
      <c r="J967" s="82"/>
      <c r="K967" s="82"/>
      <c r="L967" s="82"/>
      <c r="M967" s="82"/>
      <c r="N967" s="82"/>
      <c r="O967" s="82"/>
      <c r="P967" s="82"/>
      <c r="Q967" s="82"/>
      <c r="R967" s="82"/>
    </row>
    <row r="968" spans="1:18" ht="14.25" customHeight="1">
      <c r="A968" s="82"/>
      <c r="B968" s="82"/>
      <c r="C968" s="82"/>
      <c r="D968" s="82"/>
      <c r="E968" s="82"/>
      <c r="F968" s="82"/>
      <c r="G968" s="82"/>
      <c r="H968" s="82"/>
      <c r="I968" s="91"/>
      <c r="J968" s="82"/>
      <c r="K968" s="82"/>
      <c r="L968" s="82"/>
      <c r="M968" s="82"/>
      <c r="N968" s="82"/>
      <c r="O968" s="82"/>
      <c r="P968" s="82"/>
      <c r="Q968" s="82"/>
      <c r="R968" s="82"/>
    </row>
    <row r="969" spans="1:18" ht="14.25" customHeight="1">
      <c r="A969" s="82"/>
      <c r="B969" s="82"/>
      <c r="C969" s="82"/>
      <c r="D969" s="82"/>
      <c r="E969" s="82"/>
      <c r="F969" s="82"/>
      <c r="G969" s="82"/>
      <c r="H969" s="82"/>
      <c r="I969" s="91"/>
      <c r="J969" s="82"/>
      <c r="K969" s="82"/>
      <c r="L969" s="82"/>
      <c r="M969" s="82"/>
      <c r="N969" s="82"/>
      <c r="O969" s="82"/>
      <c r="P969" s="82"/>
      <c r="Q969" s="82"/>
      <c r="R969" s="82"/>
    </row>
    <row r="970" spans="1:18" ht="14.25" customHeight="1">
      <c r="A970" s="82"/>
      <c r="B970" s="82"/>
      <c r="C970" s="82"/>
      <c r="D970" s="82"/>
      <c r="E970" s="82"/>
      <c r="F970" s="82"/>
      <c r="G970" s="82"/>
      <c r="H970" s="82"/>
      <c r="I970" s="91"/>
      <c r="J970" s="82"/>
      <c r="K970" s="82"/>
      <c r="L970" s="82"/>
      <c r="M970" s="82"/>
      <c r="N970" s="82"/>
      <c r="O970" s="82"/>
      <c r="P970" s="82"/>
      <c r="Q970" s="82"/>
      <c r="R970" s="82"/>
    </row>
    <row r="971" spans="1:18" ht="14.25" customHeight="1">
      <c r="A971" s="82"/>
      <c r="B971" s="82"/>
      <c r="C971" s="82"/>
      <c r="D971" s="82"/>
      <c r="E971" s="82"/>
      <c r="F971" s="82"/>
      <c r="G971" s="82"/>
      <c r="H971" s="82"/>
      <c r="I971" s="91"/>
      <c r="J971" s="82"/>
      <c r="K971" s="82"/>
      <c r="L971" s="82"/>
      <c r="M971" s="82"/>
      <c r="N971" s="82"/>
      <c r="O971" s="82"/>
      <c r="P971" s="82"/>
      <c r="Q971" s="82"/>
      <c r="R971" s="82"/>
    </row>
    <row r="972" spans="1:18" ht="14.25" customHeight="1">
      <c r="A972" s="82"/>
      <c r="B972" s="82"/>
      <c r="C972" s="82"/>
      <c r="D972" s="82"/>
      <c r="E972" s="82"/>
      <c r="F972" s="82"/>
      <c r="G972" s="82"/>
      <c r="H972" s="82"/>
      <c r="I972" s="91"/>
      <c r="J972" s="82"/>
      <c r="K972" s="82"/>
      <c r="L972" s="82"/>
      <c r="M972" s="82"/>
      <c r="N972" s="82"/>
      <c r="O972" s="82"/>
      <c r="P972" s="82"/>
      <c r="Q972" s="82"/>
      <c r="R972" s="82"/>
    </row>
    <row r="973" spans="1:18" ht="14.25" customHeight="1">
      <c r="A973" s="82"/>
      <c r="B973" s="82"/>
      <c r="C973" s="82"/>
      <c r="D973" s="82"/>
      <c r="E973" s="82"/>
      <c r="F973" s="82"/>
      <c r="G973" s="82"/>
      <c r="H973" s="82"/>
      <c r="I973" s="91"/>
      <c r="J973" s="82"/>
      <c r="K973" s="82"/>
      <c r="L973" s="82"/>
      <c r="M973" s="82"/>
      <c r="N973" s="82"/>
      <c r="O973" s="82"/>
      <c r="P973" s="82"/>
      <c r="Q973" s="82"/>
      <c r="R973" s="82"/>
    </row>
    <row r="974" spans="1:18" ht="14.25" customHeight="1">
      <c r="A974" s="82"/>
      <c r="B974" s="82"/>
      <c r="C974" s="82"/>
      <c r="D974" s="82"/>
      <c r="E974" s="82"/>
      <c r="F974" s="82"/>
      <c r="G974" s="82"/>
      <c r="H974" s="82"/>
      <c r="I974" s="91"/>
      <c r="J974" s="82"/>
      <c r="K974" s="82"/>
      <c r="L974" s="82"/>
      <c r="M974" s="82"/>
      <c r="N974" s="82"/>
      <c r="O974" s="82"/>
      <c r="P974" s="82"/>
      <c r="Q974" s="82"/>
      <c r="R974" s="82"/>
    </row>
    <row r="975" spans="1:18" ht="14.25" customHeight="1">
      <c r="A975" s="82"/>
      <c r="B975" s="82"/>
      <c r="C975" s="82"/>
      <c r="D975" s="82"/>
      <c r="E975" s="82"/>
      <c r="F975" s="82"/>
      <c r="G975" s="82"/>
      <c r="H975" s="82"/>
      <c r="I975" s="91"/>
      <c r="J975" s="82"/>
      <c r="K975" s="82"/>
      <c r="L975" s="82"/>
      <c r="M975" s="82"/>
      <c r="N975" s="82"/>
      <c r="O975" s="82"/>
      <c r="P975" s="82"/>
      <c r="Q975" s="82"/>
      <c r="R975" s="82"/>
    </row>
    <row r="976" spans="1:18" ht="14.25" customHeight="1">
      <c r="A976" s="82"/>
      <c r="B976" s="82"/>
      <c r="C976" s="82"/>
      <c r="D976" s="82"/>
      <c r="E976" s="82"/>
      <c r="F976" s="82"/>
      <c r="G976" s="82"/>
      <c r="H976" s="82"/>
      <c r="I976" s="91"/>
      <c r="J976" s="82"/>
      <c r="K976" s="82"/>
      <c r="L976" s="82"/>
      <c r="M976" s="82"/>
      <c r="N976" s="82"/>
      <c r="O976" s="82"/>
      <c r="P976" s="82"/>
      <c r="Q976" s="82"/>
      <c r="R976" s="82"/>
    </row>
    <row r="977" spans="1:18" ht="14.25" customHeight="1">
      <c r="A977" s="82"/>
      <c r="B977" s="82"/>
      <c r="C977" s="82"/>
      <c r="D977" s="82"/>
      <c r="E977" s="82"/>
      <c r="F977" s="82"/>
      <c r="G977" s="82"/>
      <c r="H977" s="82"/>
      <c r="I977" s="91"/>
      <c r="J977" s="82"/>
      <c r="K977" s="82"/>
      <c r="L977" s="82"/>
      <c r="M977" s="82"/>
      <c r="N977" s="82"/>
      <c r="O977" s="82"/>
      <c r="P977" s="82"/>
      <c r="Q977" s="82"/>
      <c r="R977" s="82"/>
    </row>
    <row r="978" spans="1:18" ht="14.25" customHeight="1">
      <c r="A978" s="82"/>
      <c r="B978" s="82"/>
      <c r="C978" s="82"/>
      <c r="D978" s="82"/>
      <c r="E978" s="82"/>
      <c r="F978" s="82"/>
      <c r="G978" s="82"/>
      <c r="H978" s="82"/>
      <c r="I978" s="91"/>
      <c r="J978" s="82"/>
      <c r="K978" s="82"/>
      <c r="L978" s="82"/>
      <c r="M978" s="82"/>
      <c r="N978" s="82"/>
      <c r="O978" s="82"/>
      <c r="P978" s="82"/>
      <c r="Q978" s="82"/>
      <c r="R978" s="82"/>
    </row>
    <row r="979" spans="1:18" ht="14.25" customHeight="1">
      <c r="A979" s="82"/>
      <c r="B979" s="82"/>
      <c r="C979" s="82"/>
      <c r="D979" s="82"/>
      <c r="E979" s="82"/>
      <c r="F979" s="82"/>
      <c r="G979" s="82"/>
      <c r="H979" s="82"/>
      <c r="I979" s="91"/>
      <c r="J979" s="82"/>
      <c r="K979" s="82"/>
      <c r="L979" s="82"/>
      <c r="M979" s="82"/>
      <c r="N979" s="82"/>
      <c r="O979" s="82"/>
      <c r="P979" s="82"/>
      <c r="Q979" s="82"/>
      <c r="R979" s="82"/>
    </row>
    <row r="980" spans="1:18" ht="14.25" customHeight="1">
      <c r="A980" s="82"/>
      <c r="B980" s="82"/>
      <c r="C980" s="82"/>
      <c r="D980" s="82"/>
      <c r="E980" s="82"/>
      <c r="F980" s="82"/>
      <c r="G980" s="82"/>
      <c r="H980" s="82"/>
      <c r="I980" s="91"/>
      <c r="J980" s="82"/>
      <c r="K980" s="82"/>
      <c r="L980" s="82"/>
      <c r="M980" s="82"/>
      <c r="N980" s="82"/>
      <c r="O980" s="82"/>
      <c r="P980" s="82"/>
      <c r="Q980" s="82"/>
      <c r="R980" s="82"/>
    </row>
    <row r="981" spans="1:18" ht="14.25" customHeight="1">
      <c r="A981" s="82"/>
      <c r="B981" s="82"/>
      <c r="C981" s="82"/>
      <c r="D981" s="82"/>
      <c r="E981" s="82"/>
      <c r="F981" s="82"/>
      <c r="G981" s="82"/>
      <c r="H981" s="82"/>
      <c r="I981" s="91"/>
      <c r="J981" s="82"/>
      <c r="K981" s="82"/>
      <c r="L981" s="82"/>
      <c r="M981" s="82"/>
      <c r="N981" s="82"/>
      <c r="O981" s="82"/>
      <c r="P981" s="82"/>
      <c r="Q981" s="82"/>
      <c r="R981" s="82"/>
    </row>
    <row r="982" spans="1:18" ht="14.25" customHeight="1">
      <c r="A982" s="82"/>
      <c r="B982" s="82"/>
      <c r="C982" s="82"/>
      <c r="D982" s="82"/>
      <c r="E982" s="82"/>
      <c r="F982" s="82"/>
      <c r="G982" s="82"/>
      <c r="H982" s="82"/>
      <c r="I982" s="91"/>
      <c r="J982" s="82"/>
      <c r="K982" s="82"/>
      <c r="L982" s="82"/>
      <c r="M982" s="82"/>
      <c r="N982" s="82"/>
      <c r="O982" s="82"/>
      <c r="P982" s="82"/>
      <c r="Q982" s="82"/>
      <c r="R982" s="82"/>
    </row>
    <row r="983" spans="1:18" ht="14.25" customHeight="1">
      <c r="A983" s="82"/>
      <c r="B983" s="82"/>
      <c r="C983" s="82"/>
      <c r="D983" s="82"/>
      <c r="E983" s="82"/>
      <c r="F983" s="82"/>
      <c r="G983" s="82"/>
      <c r="H983" s="82"/>
      <c r="I983" s="91"/>
      <c r="J983" s="82"/>
      <c r="K983" s="82"/>
      <c r="L983" s="82"/>
      <c r="M983" s="82"/>
      <c r="N983" s="82"/>
      <c r="O983" s="82"/>
      <c r="P983" s="82"/>
      <c r="Q983" s="82"/>
      <c r="R983" s="82"/>
    </row>
    <row r="984" spans="1:18" ht="14.25" customHeight="1">
      <c r="A984" s="82"/>
      <c r="B984" s="82"/>
      <c r="C984" s="82"/>
      <c r="D984" s="82"/>
      <c r="E984" s="82"/>
      <c r="F984" s="82"/>
      <c r="G984" s="82"/>
      <c r="H984" s="82"/>
      <c r="I984" s="91"/>
      <c r="J984" s="82"/>
      <c r="K984" s="82"/>
      <c r="L984" s="82"/>
      <c r="M984" s="82"/>
      <c r="N984" s="82"/>
      <c r="O984" s="82"/>
      <c r="P984" s="82"/>
      <c r="Q984" s="82"/>
      <c r="R984" s="82"/>
    </row>
    <row r="985" spans="1:18" ht="14.25" customHeight="1">
      <c r="A985" s="82"/>
      <c r="B985" s="82"/>
      <c r="C985" s="82"/>
      <c r="D985" s="82"/>
      <c r="E985" s="82"/>
      <c r="F985" s="82"/>
      <c r="G985" s="82"/>
      <c r="H985" s="82"/>
      <c r="I985" s="91"/>
      <c r="J985" s="82"/>
      <c r="K985" s="82"/>
      <c r="L985" s="82"/>
      <c r="M985" s="82"/>
      <c r="N985" s="82"/>
      <c r="O985" s="82"/>
      <c r="P985" s="82"/>
      <c r="Q985" s="82"/>
      <c r="R985" s="82"/>
    </row>
    <row r="986" spans="1:18" ht="14.25" customHeight="1">
      <c r="A986" s="82"/>
      <c r="B986" s="82"/>
      <c r="C986" s="82"/>
      <c r="D986" s="82"/>
      <c r="E986" s="82"/>
      <c r="F986" s="82"/>
      <c r="G986" s="82"/>
      <c r="H986" s="82"/>
      <c r="I986" s="91"/>
      <c r="J986" s="82"/>
      <c r="K986" s="82"/>
      <c r="L986" s="82"/>
      <c r="M986" s="82"/>
      <c r="N986" s="82"/>
      <c r="O986" s="82"/>
      <c r="P986" s="82"/>
      <c r="Q986" s="82"/>
      <c r="R986" s="82"/>
    </row>
    <row r="987" spans="1:18" ht="14.25" customHeight="1">
      <c r="A987" s="82"/>
      <c r="B987" s="82"/>
      <c r="C987" s="82"/>
      <c r="D987" s="82"/>
      <c r="E987" s="82"/>
      <c r="F987" s="82"/>
      <c r="G987" s="82"/>
      <c r="H987" s="82"/>
      <c r="I987" s="91"/>
      <c r="J987" s="82"/>
      <c r="K987" s="82"/>
      <c r="L987" s="82"/>
      <c r="M987" s="82"/>
      <c r="N987" s="82"/>
      <c r="O987" s="82"/>
      <c r="P987" s="82"/>
      <c r="Q987" s="82"/>
      <c r="R987" s="82"/>
    </row>
    <row r="988" spans="1:18" ht="14.25" customHeight="1">
      <c r="A988" s="82"/>
      <c r="B988" s="82"/>
      <c r="C988" s="82"/>
      <c r="D988" s="82"/>
      <c r="E988" s="82"/>
      <c r="F988" s="82"/>
      <c r="G988" s="82"/>
      <c r="H988" s="82"/>
      <c r="I988" s="91"/>
      <c r="J988" s="82"/>
      <c r="K988" s="82"/>
      <c r="L988" s="82"/>
      <c r="M988" s="82"/>
      <c r="N988" s="82"/>
      <c r="O988" s="82"/>
      <c r="P988" s="82"/>
      <c r="Q988" s="82"/>
      <c r="R988" s="82"/>
    </row>
    <row r="989" spans="1:18" ht="14.25" customHeight="1">
      <c r="A989" s="82"/>
      <c r="B989" s="82"/>
      <c r="C989" s="82"/>
      <c r="D989" s="82"/>
      <c r="E989" s="82"/>
      <c r="F989" s="82"/>
      <c r="G989" s="82"/>
      <c r="H989" s="82"/>
      <c r="I989" s="91"/>
      <c r="J989" s="82"/>
      <c r="K989" s="82"/>
      <c r="L989" s="82"/>
      <c r="M989" s="82"/>
      <c r="N989" s="82"/>
      <c r="O989" s="82"/>
      <c r="P989" s="82"/>
      <c r="Q989" s="82"/>
      <c r="R989" s="82"/>
    </row>
    <row r="990" spans="1:18" ht="14.25" customHeight="1">
      <c r="A990" s="82"/>
      <c r="B990" s="82"/>
      <c r="C990" s="82"/>
      <c r="D990" s="82"/>
      <c r="E990" s="82"/>
      <c r="F990" s="82"/>
      <c r="G990" s="82"/>
      <c r="H990" s="82"/>
      <c r="I990" s="91"/>
      <c r="J990" s="82"/>
      <c r="K990" s="82"/>
      <c r="L990" s="82"/>
      <c r="M990" s="82"/>
      <c r="N990" s="82"/>
      <c r="O990" s="82"/>
      <c r="P990" s="82"/>
      <c r="Q990" s="82"/>
      <c r="R990" s="82"/>
    </row>
    <row r="991" spans="1:18" ht="14.25" customHeight="1">
      <c r="A991" s="82"/>
      <c r="B991" s="82"/>
      <c r="C991" s="82"/>
      <c r="D991" s="82"/>
      <c r="E991" s="82"/>
      <c r="F991" s="82"/>
      <c r="G991" s="82"/>
      <c r="H991" s="82"/>
      <c r="I991" s="91"/>
      <c r="J991" s="82"/>
      <c r="K991" s="82"/>
      <c r="L991" s="82"/>
      <c r="M991" s="82"/>
      <c r="N991" s="82"/>
      <c r="O991" s="82"/>
      <c r="P991" s="82"/>
      <c r="Q991" s="82"/>
      <c r="R991" s="82"/>
    </row>
    <row r="992" spans="1:18" ht="14.25" customHeight="1">
      <c r="A992" s="82"/>
      <c r="B992" s="82"/>
      <c r="C992" s="82"/>
      <c r="D992" s="82"/>
      <c r="E992" s="82"/>
      <c r="F992" s="82"/>
      <c r="G992" s="82"/>
      <c r="H992" s="82"/>
      <c r="I992" s="91"/>
      <c r="J992" s="82"/>
      <c r="K992" s="82"/>
      <c r="L992" s="82"/>
      <c r="M992" s="82"/>
      <c r="N992" s="82"/>
      <c r="O992" s="82"/>
      <c r="P992" s="82"/>
      <c r="Q992" s="82"/>
      <c r="R992" s="82"/>
    </row>
    <row r="993" spans="1:18" ht="14.25" customHeight="1">
      <c r="A993" s="82"/>
      <c r="B993" s="82"/>
      <c r="C993" s="82"/>
      <c r="D993" s="82"/>
      <c r="E993" s="82"/>
      <c r="F993" s="82"/>
      <c r="G993" s="82"/>
      <c r="H993" s="82"/>
      <c r="I993" s="91"/>
      <c r="J993" s="82"/>
      <c r="K993" s="82"/>
      <c r="L993" s="82"/>
      <c r="M993" s="82"/>
      <c r="N993" s="82"/>
      <c r="O993" s="82"/>
      <c r="P993" s="82"/>
      <c r="Q993" s="82"/>
      <c r="R993" s="82"/>
    </row>
    <row r="994" spans="1:18" ht="14.25" customHeight="1">
      <c r="A994" s="82"/>
      <c r="B994" s="82"/>
      <c r="C994" s="82"/>
      <c r="D994" s="82"/>
      <c r="E994" s="82"/>
      <c r="F994" s="82"/>
      <c r="G994" s="82"/>
      <c r="H994" s="82"/>
      <c r="I994" s="91"/>
      <c r="J994" s="82"/>
      <c r="K994" s="82"/>
      <c r="L994" s="82"/>
      <c r="M994" s="82"/>
      <c r="N994" s="82"/>
      <c r="O994" s="82"/>
      <c r="P994" s="82"/>
      <c r="Q994" s="82"/>
      <c r="R994" s="82"/>
    </row>
    <row r="995" spans="1:18" ht="14.25" customHeight="1">
      <c r="A995" s="82"/>
      <c r="B995" s="82"/>
      <c r="C995" s="82"/>
      <c r="D995" s="82"/>
      <c r="E995" s="82"/>
      <c r="F995" s="82"/>
      <c r="G995" s="82"/>
      <c r="H995" s="82"/>
      <c r="I995" s="91"/>
      <c r="J995" s="82"/>
      <c r="K995" s="82"/>
      <c r="L995" s="82"/>
      <c r="M995" s="82"/>
      <c r="N995" s="82"/>
      <c r="O995" s="82"/>
      <c r="P995" s="82"/>
      <c r="Q995" s="82"/>
      <c r="R995" s="82"/>
    </row>
    <row r="996" spans="1:18" ht="14.25" customHeight="1">
      <c r="A996" s="82"/>
      <c r="B996" s="82"/>
      <c r="C996" s="82"/>
      <c r="D996" s="82"/>
      <c r="E996" s="82"/>
      <c r="F996" s="82"/>
      <c r="G996" s="82"/>
      <c r="H996" s="82"/>
      <c r="I996" s="91"/>
      <c r="J996" s="82"/>
      <c r="K996" s="82"/>
      <c r="L996" s="82"/>
      <c r="M996" s="82"/>
      <c r="N996" s="82"/>
      <c r="O996" s="82"/>
      <c r="P996" s="82"/>
      <c r="Q996" s="82"/>
      <c r="R996" s="82"/>
    </row>
    <row r="997" spans="1:18" ht="14.25" customHeight="1">
      <c r="A997" s="82"/>
      <c r="B997" s="82"/>
      <c r="C997" s="82"/>
      <c r="D997" s="82"/>
      <c r="E997" s="82"/>
      <c r="F997" s="82"/>
      <c r="G997" s="82"/>
      <c r="H997" s="82"/>
      <c r="I997" s="91"/>
      <c r="J997" s="82"/>
      <c r="K997" s="82"/>
      <c r="L997" s="82"/>
      <c r="M997" s="82"/>
      <c r="N997" s="82"/>
      <c r="O997" s="82"/>
      <c r="P997" s="82"/>
      <c r="Q997" s="82"/>
      <c r="R997" s="82"/>
    </row>
    <row r="998" spans="1:18" ht="14.25" customHeight="1">
      <c r="A998" s="82"/>
      <c r="B998" s="82"/>
      <c r="C998" s="82"/>
      <c r="D998" s="82"/>
      <c r="E998" s="82"/>
      <c r="F998" s="82"/>
      <c r="G998" s="82"/>
      <c r="H998" s="82"/>
      <c r="I998" s="91"/>
      <c r="J998" s="82"/>
      <c r="K998" s="82"/>
      <c r="L998" s="82"/>
      <c r="M998" s="82"/>
      <c r="N998" s="82"/>
      <c r="O998" s="82"/>
      <c r="P998" s="82"/>
      <c r="Q998" s="82"/>
      <c r="R998" s="82"/>
    </row>
    <row r="999" spans="1:18" ht="14.25" customHeight="1">
      <c r="A999" s="82"/>
      <c r="B999" s="82"/>
      <c r="C999" s="82"/>
      <c r="D999" s="82"/>
      <c r="E999" s="82"/>
      <c r="F999" s="82"/>
      <c r="G999" s="82"/>
      <c r="H999" s="82"/>
      <c r="I999" s="91"/>
      <c r="J999" s="82"/>
      <c r="K999" s="82"/>
      <c r="L999" s="82"/>
      <c r="M999" s="82"/>
      <c r="N999" s="82"/>
      <c r="O999" s="82"/>
      <c r="P999" s="82"/>
      <c r="Q999" s="82"/>
      <c r="R999" s="82"/>
    </row>
    <row r="1000" spans="1:18" ht="14.25" customHeight="1">
      <c r="A1000" s="82"/>
      <c r="B1000" s="82"/>
      <c r="C1000" s="82"/>
      <c r="D1000" s="82"/>
      <c r="E1000" s="82"/>
      <c r="F1000" s="82"/>
      <c r="G1000" s="82"/>
      <c r="H1000" s="82"/>
      <c r="I1000" s="91"/>
      <c r="J1000" s="82"/>
      <c r="K1000" s="82"/>
      <c r="L1000" s="82"/>
      <c r="M1000" s="82"/>
      <c r="N1000" s="82"/>
      <c r="O1000" s="82"/>
      <c r="P1000" s="82"/>
      <c r="Q1000" s="82"/>
      <c r="R1000" s="82"/>
    </row>
    <row r="1001" spans="1:18" ht="14.25" customHeight="1">
      <c r="A1001" s="82"/>
      <c r="B1001" s="82"/>
      <c r="C1001" s="82"/>
      <c r="D1001" s="82"/>
      <c r="E1001" s="82"/>
      <c r="F1001" s="82"/>
      <c r="G1001" s="82"/>
      <c r="H1001" s="82"/>
      <c r="I1001" s="91"/>
      <c r="J1001" s="82"/>
      <c r="K1001" s="82"/>
      <c r="L1001" s="82"/>
      <c r="M1001" s="82"/>
      <c r="N1001" s="82"/>
      <c r="O1001" s="82"/>
      <c r="P1001" s="82"/>
      <c r="Q1001" s="82"/>
      <c r="R1001" s="82"/>
    </row>
  </sheetData>
  <hyperlinks>
    <hyperlink ref="B23" r:id="rId1"/>
    <hyperlink ref="B27" r:id="rId2"/>
  </hyperlinks>
  <pageMargins left="0.7" right="0.7" top="0.75" bottom="0.75" header="0.3" footer="0.3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workbookViewId="0">
      <selection activeCell="C4" sqref="C4"/>
    </sheetView>
  </sheetViews>
  <sheetFormatPr defaultColWidth="14.44140625" defaultRowHeight="15" customHeight="1"/>
  <cols>
    <col min="2" max="2" width="24.6640625" customWidth="1"/>
  </cols>
  <sheetData>
    <row r="2" spans="2:7">
      <c r="C2" s="276" t="s">
        <v>201</v>
      </c>
      <c r="D2" s="268"/>
      <c r="E2" s="105" t="s">
        <v>202</v>
      </c>
      <c r="F2" s="276" t="s">
        <v>203</v>
      </c>
      <c r="G2" s="268"/>
    </row>
    <row r="4" spans="2:7">
      <c r="B4" s="42" t="s">
        <v>204</v>
      </c>
      <c r="C4" s="106">
        <f>'Pipe Sizing'!BU52</f>
        <v>21.162862584437505</v>
      </c>
      <c r="D4" s="42" t="s">
        <v>69</v>
      </c>
      <c r="E4" s="107">
        <f t="shared" ref="E4:E5" si="0">24*365</f>
        <v>8760</v>
      </c>
      <c r="F4" s="108">
        <f t="shared" ref="F4:F5" si="1">C4*E4</f>
        <v>185386.67623967255</v>
      </c>
      <c r="G4" s="42" t="s">
        <v>94</v>
      </c>
    </row>
    <row r="5" spans="2:7">
      <c r="B5" s="42" t="s">
        <v>266</v>
      </c>
      <c r="C5" s="106">
        <f>'Pipe Sizing'!BU49</f>
        <v>7.6856965097705716</v>
      </c>
      <c r="D5" s="42" t="s">
        <v>69</v>
      </c>
      <c r="E5" s="107">
        <f t="shared" si="0"/>
        <v>8760</v>
      </c>
      <c r="F5" s="108">
        <f t="shared" si="1"/>
        <v>67326.701425590203</v>
      </c>
      <c r="G5" s="42" t="s">
        <v>94</v>
      </c>
    </row>
    <row r="6" spans="2:7">
      <c r="B6" s="42" t="s">
        <v>205</v>
      </c>
      <c r="F6" s="108">
        <f>'Pipe Sizing'!H12*365</f>
        <v>776720</v>
      </c>
      <c r="G6" s="42" t="s">
        <v>94</v>
      </c>
    </row>
    <row r="7" spans="2:7">
      <c r="B7" s="42" t="s">
        <v>206</v>
      </c>
      <c r="C7" s="109">
        <f>'Pipe Sizing'!V12</f>
        <v>1080</v>
      </c>
      <c r="D7" s="42" t="s">
        <v>69</v>
      </c>
      <c r="E7" s="105">
        <f>Summary!C18</f>
        <v>600</v>
      </c>
      <c r="F7" s="108">
        <f>C7*E7</f>
        <v>648000</v>
      </c>
      <c r="G7" s="42" t="s">
        <v>94</v>
      </c>
    </row>
    <row r="8" spans="2:7">
      <c r="F8" s="108"/>
    </row>
    <row r="9" spans="2:7">
      <c r="F9" s="108"/>
    </row>
    <row r="10" spans="2:7">
      <c r="F10" s="108"/>
    </row>
    <row r="11" spans="2:7">
      <c r="F11" s="108"/>
    </row>
    <row r="12" spans="2:7">
      <c r="F12" s="108"/>
    </row>
    <row r="13" spans="2:7">
      <c r="F13" s="108"/>
    </row>
    <row r="14" spans="2:7">
      <c r="F14" s="108"/>
    </row>
    <row r="15" spans="2:7">
      <c r="F15" s="108"/>
    </row>
    <row r="16" spans="2:7">
      <c r="F16" s="108"/>
    </row>
    <row r="17" spans="6:6">
      <c r="F17" s="108"/>
    </row>
    <row r="18" spans="6:6">
      <c r="F18" s="108"/>
    </row>
    <row r="19" spans="6:6">
      <c r="F19" s="108"/>
    </row>
    <row r="20" spans="6:6">
      <c r="F20" s="108"/>
    </row>
    <row r="21" spans="6:6">
      <c r="F21" s="108"/>
    </row>
    <row r="22" spans="6:6">
      <c r="F22" s="108"/>
    </row>
    <row r="23" spans="6:6">
      <c r="F23" s="108"/>
    </row>
  </sheetData>
  <mergeCells count="2">
    <mergeCell ref="C2:D2"/>
    <mergeCell ref="F2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14"/>
  <sheetViews>
    <sheetView zoomScale="85" zoomScaleNormal="85" workbookViewId="0">
      <selection activeCell="B3" sqref="B3"/>
    </sheetView>
  </sheetViews>
  <sheetFormatPr defaultColWidth="14.44140625" defaultRowHeight="15" customHeight="1"/>
  <cols>
    <col min="1" max="1" width="7.44140625" customWidth="1"/>
    <col min="2" max="2" width="34.44140625" customWidth="1"/>
    <col min="3" max="3" width="10.88671875" style="143" customWidth="1"/>
    <col min="4" max="4" width="11.77734375" style="143" customWidth="1"/>
    <col min="5" max="5" width="9.33203125" customWidth="1"/>
    <col min="6" max="14" width="8.5546875" style="151" customWidth="1"/>
    <col min="15" max="15" width="8.88671875" style="147" customWidth="1"/>
    <col min="16" max="16" width="10.33203125" style="147" customWidth="1"/>
    <col min="17" max="17" width="10.88671875" style="147" customWidth="1"/>
    <col min="18" max="18" width="5.33203125" customWidth="1"/>
    <col min="19" max="19" width="5.33203125" style="143" customWidth="1"/>
    <col min="20" max="26" width="5.33203125" customWidth="1"/>
    <col min="28" max="28" width="5.109375" customWidth="1"/>
    <col min="29" max="29" width="5.109375" style="143" customWidth="1"/>
    <col min="30" max="36" width="5.109375" customWidth="1"/>
  </cols>
  <sheetData>
    <row r="1" spans="1:36" ht="26.25" customHeight="1">
      <c r="A1" s="10"/>
      <c r="B1" s="10"/>
      <c r="C1" s="10"/>
      <c r="D1" s="10"/>
      <c r="E1" s="10"/>
      <c r="F1" s="78"/>
      <c r="G1" s="78"/>
      <c r="H1" s="78"/>
      <c r="I1" s="78"/>
      <c r="J1" s="78"/>
      <c r="K1" s="78"/>
      <c r="L1" s="78"/>
      <c r="M1" s="78"/>
      <c r="N1" s="78"/>
      <c r="O1" s="82"/>
      <c r="P1" s="82"/>
      <c r="Q1" s="82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6" ht="30">
      <c r="A2" s="10"/>
      <c r="B2" s="34" t="s">
        <v>287</v>
      </c>
      <c r="C2" s="34"/>
      <c r="D2" s="34"/>
      <c r="E2" s="10"/>
      <c r="F2" s="78"/>
      <c r="G2" s="78"/>
      <c r="H2" s="78"/>
      <c r="I2" s="78"/>
      <c r="J2" s="78"/>
      <c r="K2" s="78"/>
      <c r="L2" s="78"/>
      <c r="M2" s="78"/>
      <c r="N2" s="78"/>
      <c r="O2" s="82"/>
      <c r="P2" s="82"/>
      <c r="Q2" s="8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6" s="143" customFormat="1" ht="30">
      <c r="A3" s="10"/>
      <c r="B3" s="24" t="s">
        <v>209</v>
      </c>
      <c r="C3" s="24"/>
      <c r="D3" s="34"/>
      <c r="E3" s="10"/>
      <c r="F3" s="78"/>
      <c r="G3" s="78"/>
      <c r="H3" s="78"/>
      <c r="I3" s="78"/>
      <c r="J3" s="78"/>
      <c r="K3" s="78"/>
      <c r="L3" s="78"/>
      <c r="M3" s="78"/>
      <c r="N3" s="78"/>
      <c r="O3" s="82"/>
      <c r="P3" s="82"/>
      <c r="Q3" s="8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6" ht="13.8" thickBot="1">
      <c r="A4" s="10"/>
      <c r="D4" s="24"/>
      <c r="E4" s="10"/>
      <c r="F4" s="78"/>
      <c r="G4" s="78"/>
      <c r="H4" s="78"/>
      <c r="I4" s="78"/>
      <c r="J4" s="78"/>
      <c r="K4" s="78"/>
      <c r="L4" s="78"/>
      <c r="M4" s="78"/>
      <c r="N4" s="78"/>
      <c r="O4" s="82"/>
      <c r="P4" s="82"/>
      <c r="Q4" s="8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6" ht="13.8" thickBot="1">
      <c r="A5" s="10"/>
      <c r="B5" s="56" t="s">
        <v>123</v>
      </c>
      <c r="C5" s="111">
        <f>Summary!C8</f>
        <v>90</v>
      </c>
      <c r="D5" s="153" t="s">
        <v>106</v>
      </c>
      <c r="E5" s="87"/>
      <c r="F5" s="154"/>
      <c r="G5" s="154"/>
      <c r="H5" s="154"/>
      <c r="K5" s="87"/>
      <c r="L5" s="78"/>
      <c r="M5" s="78"/>
      <c r="N5" s="78"/>
      <c r="O5" s="82"/>
      <c r="P5" s="82"/>
      <c r="Q5" s="8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6" ht="13.8" thickBot="1">
      <c r="A6" s="10"/>
      <c r="B6" s="56" t="s">
        <v>125</v>
      </c>
      <c r="C6" s="111">
        <f>Summary!C9</f>
        <v>65</v>
      </c>
      <c r="D6" s="153" t="s">
        <v>106</v>
      </c>
      <c r="E6" s="87"/>
      <c r="F6" s="154"/>
      <c r="G6" s="154"/>
      <c r="H6" s="154"/>
      <c r="K6" s="87"/>
      <c r="L6" s="78"/>
      <c r="M6" s="78"/>
      <c r="N6" s="78"/>
      <c r="O6" s="82"/>
      <c r="P6" s="82"/>
      <c r="Q6" s="8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6" ht="13.8" thickBot="1">
      <c r="A7" s="10"/>
      <c r="B7" s="72" t="s">
        <v>259</v>
      </c>
      <c r="C7" s="264">
        <f>'Pipe Sizing'!BH30</f>
        <v>20</v>
      </c>
      <c r="D7" s="153" t="s">
        <v>106</v>
      </c>
      <c r="E7" s="87"/>
      <c r="F7" s="87"/>
      <c r="G7" s="87"/>
      <c r="H7" s="87"/>
      <c r="K7" s="87"/>
      <c r="L7" s="78"/>
      <c r="M7" s="78"/>
      <c r="N7" s="78"/>
      <c r="O7" s="82"/>
      <c r="P7" s="97" t="s">
        <v>243</v>
      </c>
      <c r="Q7" s="8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6" ht="13.8" thickBot="1">
      <c r="A8" s="10"/>
      <c r="B8" s="72" t="s">
        <v>260</v>
      </c>
      <c r="C8" s="264">
        <f>'Pipe Sizing'!BG30</f>
        <v>25.452066806693811</v>
      </c>
      <c r="D8" s="153" t="s">
        <v>106</v>
      </c>
      <c r="E8" s="87"/>
      <c r="F8" s="87"/>
      <c r="G8" s="87"/>
      <c r="H8" s="87"/>
      <c r="K8" s="87"/>
      <c r="L8" s="78"/>
      <c r="M8" s="78"/>
      <c r="N8" s="78"/>
      <c r="O8" s="82"/>
      <c r="P8" s="82"/>
      <c r="Q8" s="82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6" ht="13.2">
      <c r="A9" s="10"/>
      <c r="B9" s="10"/>
      <c r="C9" s="10"/>
      <c r="D9" s="10"/>
      <c r="E9" s="10"/>
      <c r="F9" s="78"/>
      <c r="G9" s="78"/>
      <c r="H9" s="78"/>
      <c r="I9" s="78"/>
      <c r="J9" s="78"/>
      <c r="K9" s="78"/>
      <c r="L9" s="78"/>
      <c r="M9" s="78"/>
      <c r="N9" s="78"/>
      <c r="O9" s="82"/>
      <c r="P9" s="82"/>
      <c r="Q9" s="82"/>
      <c r="R9" s="278" t="s">
        <v>257</v>
      </c>
      <c r="S9" s="278"/>
      <c r="T9" s="279"/>
      <c r="U9" s="279"/>
      <c r="V9" s="279"/>
      <c r="W9" s="279"/>
      <c r="X9" s="279"/>
      <c r="Y9" s="279"/>
      <c r="Z9" s="279"/>
      <c r="AA9" s="10"/>
      <c r="AB9" s="10"/>
      <c r="AC9" s="10"/>
      <c r="AD9" s="10"/>
      <c r="AE9" s="10"/>
      <c r="AF9" s="10"/>
      <c r="AG9" s="10"/>
    </row>
    <row r="10" spans="1:36" s="137" customFormat="1" ht="25.8" customHeight="1">
      <c r="A10" s="148"/>
      <c r="B10" s="170" t="s">
        <v>210</v>
      </c>
      <c r="C10" s="168" t="s">
        <v>236</v>
      </c>
      <c r="D10" s="171" t="s">
        <v>253</v>
      </c>
      <c r="E10" s="170" t="s">
        <v>19</v>
      </c>
      <c r="F10" s="172">
        <v>20</v>
      </c>
      <c r="G10" s="172">
        <v>30</v>
      </c>
      <c r="H10" s="172">
        <v>40</v>
      </c>
      <c r="I10" s="172">
        <v>50</v>
      </c>
      <c r="J10" s="172">
        <v>55</v>
      </c>
      <c r="K10" s="172">
        <v>60</v>
      </c>
      <c r="L10" s="172">
        <v>70</v>
      </c>
      <c r="M10" s="172">
        <v>80</v>
      </c>
      <c r="N10" s="172">
        <v>90</v>
      </c>
      <c r="O10" s="168">
        <v>100</v>
      </c>
      <c r="P10" s="174"/>
      <c r="Q10" s="173" t="s">
        <v>245</v>
      </c>
      <c r="R10" s="172">
        <v>20</v>
      </c>
      <c r="S10" s="172">
        <v>30</v>
      </c>
      <c r="T10" s="172">
        <v>40</v>
      </c>
      <c r="U10" s="172">
        <v>50</v>
      </c>
      <c r="V10" s="172">
        <v>55</v>
      </c>
      <c r="W10" s="172">
        <v>60</v>
      </c>
      <c r="X10" s="172">
        <v>70</v>
      </c>
      <c r="Y10" s="172">
        <v>80</v>
      </c>
      <c r="Z10" s="172">
        <v>90</v>
      </c>
      <c r="AA10" s="173" t="s">
        <v>245</v>
      </c>
      <c r="AB10" s="172">
        <v>20</v>
      </c>
      <c r="AC10" s="172">
        <v>30</v>
      </c>
      <c r="AD10" s="172">
        <v>40</v>
      </c>
      <c r="AE10" s="172">
        <v>50</v>
      </c>
      <c r="AF10" s="172">
        <v>55</v>
      </c>
      <c r="AG10" s="172">
        <v>60</v>
      </c>
      <c r="AH10" s="172">
        <v>70</v>
      </c>
      <c r="AI10" s="172">
        <v>80</v>
      </c>
      <c r="AJ10" s="172">
        <v>90</v>
      </c>
    </row>
    <row r="11" spans="1:36" ht="13.2">
      <c r="A11" s="10"/>
      <c r="B11" s="104" t="s">
        <v>211</v>
      </c>
      <c r="C11" s="181">
        <v>0.03</v>
      </c>
      <c r="D11" s="24">
        <v>0.18</v>
      </c>
      <c r="E11" s="78">
        <v>90</v>
      </c>
      <c r="F11" s="150">
        <v>0.95</v>
      </c>
      <c r="G11" s="150">
        <v>0.95</v>
      </c>
      <c r="H11" s="150">
        <v>0.95</v>
      </c>
      <c r="I11" s="150">
        <v>0.95</v>
      </c>
      <c r="J11" s="150">
        <v>0.9</v>
      </c>
      <c r="K11" s="150">
        <v>0.9</v>
      </c>
      <c r="L11" s="150">
        <v>0.88</v>
      </c>
      <c r="M11" s="150">
        <v>0.85</v>
      </c>
      <c r="N11" s="150">
        <v>0.8</v>
      </c>
      <c r="O11" s="166"/>
      <c r="Q11" s="167">
        <f>SUM(R11:Z11)</f>
        <v>0.76305973276984496</v>
      </c>
      <c r="R11" s="162">
        <f t="shared" ref="R11:S12" si="0">IF(F$18=$B11,1,0) * F$28</f>
        <v>0</v>
      </c>
      <c r="S11" s="162">
        <f t="shared" si="0"/>
        <v>0</v>
      </c>
      <c r="T11" s="162">
        <f t="shared" ref="T11:Z12" si="1">IF(H$18=$B11,1,0) * H$28</f>
        <v>0</v>
      </c>
      <c r="U11" s="162">
        <f t="shared" si="1"/>
        <v>0</v>
      </c>
      <c r="V11" s="162">
        <f t="shared" si="1"/>
        <v>0</v>
      </c>
      <c r="W11" s="162">
        <f t="shared" si="1"/>
        <v>0.24762198703333796</v>
      </c>
      <c r="X11" s="162">
        <f t="shared" si="1"/>
        <v>0.25324975946591383</v>
      </c>
      <c r="Y11" s="162">
        <f t="shared" si="1"/>
        <v>0.26218798627059314</v>
      </c>
      <c r="Z11" s="162">
        <f t="shared" si="1"/>
        <v>0</v>
      </c>
      <c r="AA11" s="167">
        <f>SUM(AB11:AJ11)</f>
        <v>0.32154340836012862</v>
      </c>
      <c r="AB11" s="162">
        <f t="shared" ref="AB11:AB12" si="2">IF(F$18=$B11,1,0) * F$42</f>
        <v>0</v>
      </c>
      <c r="AC11" s="162">
        <f t="shared" ref="AC11:AC12" si="3">IF(G$18=$B11,1,0) * G$42</f>
        <v>0</v>
      </c>
      <c r="AD11" s="162">
        <f t="shared" ref="AD11:AJ12" si="4">IF(H$18=$B11,1,0) * H$42</f>
        <v>0</v>
      </c>
      <c r="AE11" s="162">
        <f t="shared" si="4"/>
        <v>0</v>
      </c>
      <c r="AF11" s="162">
        <f t="shared" si="4"/>
        <v>0</v>
      </c>
      <c r="AG11" s="162">
        <f t="shared" si="4"/>
        <v>0.32154340836012862</v>
      </c>
      <c r="AH11" s="162">
        <f t="shared" si="4"/>
        <v>0</v>
      </c>
      <c r="AI11" s="162">
        <f t="shared" si="4"/>
        <v>0</v>
      </c>
      <c r="AJ11" s="162">
        <f t="shared" si="4"/>
        <v>0</v>
      </c>
    </row>
    <row r="12" spans="1:36" ht="13.2">
      <c r="A12" s="10"/>
      <c r="B12" s="24" t="s">
        <v>212</v>
      </c>
      <c r="C12" s="181">
        <v>0.11</v>
      </c>
      <c r="D12" s="24">
        <v>0.5</v>
      </c>
      <c r="E12" s="78">
        <v>55</v>
      </c>
      <c r="F12" s="150">
        <v>5</v>
      </c>
      <c r="G12" s="150">
        <v>4.5</v>
      </c>
      <c r="H12" s="150">
        <v>4</v>
      </c>
      <c r="I12" s="150">
        <v>3</v>
      </c>
      <c r="J12" s="150">
        <v>1.5</v>
      </c>
      <c r="K12" s="150"/>
      <c r="L12" s="150"/>
      <c r="M12" s="150"/>
      <c r="N12" s="150"/>
      <c r="O12" s="146"/>
      <c r="Q12" s="167">
        <f>SUM(R12:Z12)</f>
        <v>0.23694026723015504</v>
      </c>
      <c r="R12" s="162">
        <f t="shared" si="0"/>
        <v>2.0271028575984344E-2</v>
      </c>
      <c r="S12" s="162">
        <f t="shared" si="0"/>
        <v>4.95243974066676E-2</v>
      </c>
      <c r="T12" s="162">
        <f t="shared" si="1"/>
        <v>5.5714947082501041E-2</v>
      </c>
      <c r="U12" s="162">
        <f t="shared" si="1"/>
        <v>3.7143298055000697E-2</v>
      </c>
      <c r="V12" s="162">
        <f t="shared" si="1"/>
        <v>7.4286596110001393E-2</v>
      </c>
      <c r="W12" s="162">
        <f t="shared" si="1"/>
        <v>0</v>
      </c>
      <c r="X12" s="162">
        <f t="shared" si="1"/>
        <v>0</v>
      </c>
      <c r="Y12" s="162">
        <f t="shared" si="1"/>
        <v>0</v>
      </c>
      <c r="Z12" s="162">
        <f t="shared" si="1"/>
        <v>0</v>
      </c>
      <c r="AA12" s="167">
        <f>SUM(AB12:AJ12)</f>
        <v>0.67845659163987149</v>
      </c>
      <c r="AB12" s="162">
        <f t="shared" si="2"/>
        <v>0.1157556270096463</v>
      </c>
      <c r="AC12" s="162">
        <f t="shared" si="3"/>
        <v>0.12861736334405147</v>
      </c>
      <c r="AD12" s="162">
        <f t="shared" si="4"/>
        <v>0.14469453376205788</v>
      </c>
      <c r="AE12" s="162">
        <f t="shared" si="4"/>
        <v>9.6463022508038593E-2</v>
      </c>
      <c r="AF12" s="162">
        <f t="shared" si="4"/>
        <v>0.19292604501607719</v>
      </c>
      <c r="AG12" s="162">
        <f t="shared" si="4"/>
        <v>0</v>
      </c>
      <c r="AH12" s="162">
        <f t="shared" si="4"/>
        <v>0</v>
      </c>
      <c r="AI12" s="162">
        <f t="shared" si="4"/>
        <v>0</v>
      </c>
      <c r="AJ12" s="162">
        <f t="shared" si="4"/>
        <v>0</v>
      </c>
    </row>
    <row r="13" spans="1:36" ht="15" customHeight="1">
      <c r="B13" s="155"/>
      <c r="C13" s="155"/>
      <c r="D13" s="155"/>
      <c r="E13" s="155"/>
      <c r="F13" s="156"/>
      <c r="G13" s="156"/>
      <c r="H13" s="156"/>
      <c r="I13" s="156"/>
      <c r="J13" s="156"/>
      <c r="K13" s="156"/>
      <c r="L13" s="156"/>
      <c r="M13" s="156"/>
      <c r="N13" s="156"/>
      <c r="O13" s="169"/>
      <c r="P13" s="169"/>
      <c r="Q13" s="169"/>
      <c r="R13" s="155"/>
      <c r="S13" s="155"/>
      <c r="T13" s="155"/>
      <c r="U13" s="155"/>
      <c r="V13" s="155"/>
      <c r="W13" s="155"/>
      <c r="X13" s="155"/>
      <c r="Y13" s="155"/>
      <c r="Z13" s="155"/>
    </row>
    <row r="16" spans="1:36" ht="15" customHeight="1">
      <c r="A16" s="10"/>
      <c r="B16" s="104" t="s">
        <v>237</v>
      </c>
      <c r="C16" s="104"/>
      <c r="D16" s="104"/>
      <c r="E16" s="23"/>
      <c r="F16" s="150">
        <f t="shared" ref="F16:N16" si="5">MAX(F11:F13)</f>
        <v>5</v>
      </c>
      <c r="G16" s="150">
        <f t="shared" si="5"/>
        <v>4.5</v>
      </c>
      <c r="H16" s="150">
        <f t="shared" si="5"/>
        <v>4</v>
      </c>
      <c r="I16" s="150">
        <f t="shared" si="5"/>
        <v>3</v>
      </c>
      <c r="J16" s="150">
        <f t="shared" si="5"/>
        <v>1.5</v>
      </c>
      <c r="K16" s="150">
        <f t="shared" si="5"/>
        <v>0.9</v>
      </c>
      <c r="L16" s="150">
        <f t="shared" si="5"/>
        <v>0.88</v>
      </c>
      <c r="M16" s="150">
        <f t="shared" si="5"/>
        <v>0.85</v>
      </c>
      <c r="N16" s="150">
        <f t="shared" si="5"/>
        <v>0.8</v>
      </c>
      <c r="O16" s="146"/>
      <c r="P16" s="82"/>
      <c r="Q16" s="82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s="143" customFormat="1" ht="15" customHeight="1">
      <c r="A17" s="10"/>
      <c r="B17" s="104" t="s">
        <v>250</v>
      </c>
      <c r="C17" s="104"/>
      <c r="D17" s="104"/>
      <c r="E17" s="23"/>
      <c r="F17" s="152">
        <f t="shared" ref="F17:N17" si="6">LOOKUP(F18,$B11:$B13,$D11:$D13)</f>
        <v>0.5</v>
      </c>
      <c r="G17" s="152">
        <f t="shared" si="6"/>
        <v>0.5</v>
      </c>
      <c r="H17" s="152">
        <f t="shared" si="6"/>
        <v>0.5</v>
      </c>
      <c r="I17" s="152">
        <f t="shared" si="6"/>
        <v>0.5</v>
      </c>
      <c r="J17" s="152">
        <f t="shared" si="6"/>
        <v>0.5</v>
      </c>
      <c r="K17" s="152">
        <f t="shared" si="6"/>
        <v>0.18</v>
      </c>
      <c r="L17" s="152">
        <f t="shared" si="6"/>
        <v>0.18</v>
      </c>
      <c r="M17" s="152">
        <f t="shared" si="6"/>
        <v>0.18</v>
      </c>
      <c r="N17" s="152">
        <f t="shared" si="6"/>
        <v>0.18</v>
      </c>
      <c r="O17" s="146"/>
      <c r="P17" s="82"/>
      <c r="Q17" s="82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s="137" customFormat="1" ht="29.4" customHeight="1">
      <c r="A18" s="148"/>
      <c r="B18" s="148"/>
      <c r="C18" s="148"/>
      <c r="D18" s="148"/>
      <c r="E18" s="148"/>
      <c r="F18" s="152" t="str">
        <f t="shared" ref="F18:N18" si="7">LOOKUP(F$16,F$11:F$12,$B11:$B12)</f>
        <v>Heat Pump</v>
      </c>
      <c r="G18" s="152" t="str">
        <f t="shared" si="7"/>
        <v>Heat Pump</v>
      </c>
      <c r="H18" s="152" t="str">
        <f t="shared" si="7"/>
        <v>Heat Pump</v>
      </c>
      <c r="I18" s="152" t="str">
        <f t="shared" si="7"/>
        <v>Heat Pump</v>
      </c>
      <c r="J18" s="152" t="str">
        <f t="shared" si="7"/>
        <v>Heat Pump</v>
      </c>
      <c r="K18" s="152" t="str">
        <f t="shared" si="7"/>
        <v>Gas Boiler</v>
      </c>
      <c r="L18" s="152" t="str">
        <f t="shared" si="7"/>
        <v>Gas Boiler</v>
      </c>
      <c r="M18" s="152" t="str">
        <f t="shared" si="7"/>
        <v>Gas Boiler</v>
      </c>
      <c r="N18" s="152" t="str">
        <f t="shared" si="7"/>
        <v>Gas Boiler</v>
      </c>
      <c r="O18" s="149"/>
      <c r="P18" s="149"/>
      <c r="Q18" s="149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</row>
    <row r="19" spans="1:33" s="143" customFormat="1" ht="22.2" customHeight="1">
      <c r="A19" s="10"/>
      <c r="B19" s="176" t="s">
        <v>254</v>
      </c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75"/>
      <c r="Q19" s="175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5" customHeight="1">
      <c r="A20" s="10"/>
      <c r="B20" s="103" t="s">
        <v>242</v>
      </c>
      <c r="C20" s="103"/>
      <c r="D20" s="103"/>
      <c r="E20" s="10"/>
      <c r="F20" s="157">
        <f t="shared" ref="F20:N20" si="8">1/F$16</f>
        <v>0.2</v>
      </c>
      <c r="G20" s="157">
        <f t="shared" si="8"/>
        <v>0.22222222222222221</v>
      </c>
      <c r="H20" s="157">
        <f t="shared" si="8"/>
        <v>0.25</v>
      </c>
      <c r="I20" s="157">
        <f t="shared" si="8"/>
        <v>0.33333333333333331</v>
      </c>
      <c r="J20" s="157">
        <f t="shared" si="8"/>
        <v>0.66666666666666663</v>
      </c>
      <c r="K20" s="157">
        <f t="shared" si="8"/>
        <v>1.1111111111111112</v>
      </c>
      <c r="L20" s="157">
        <f t="shared" si="8"/>
        <v>1.1363636363636365</v>
      </c>
      <c r="M20" s="157">
        <f t="shared" si="8"/>
        <v>1.1764705882352942</v>
      </c>
      <c r="N20" s="157">
        <f t="shared" si="8"/>
        <v>1.25</v>
      </c>
      <c r="O20" s="82"/>
      <c r="P20" s="82"/>
      <c r="Q20" s="82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ht="15" customHeight="1">
      <c r="A21" s="10"/>
      <c r="B21" t="s">
        <v>240</v>
      </c>
      <c r="F21" s="78">
        <f t="shared" ref="F21:I21" si="9">IF(G$10&gt;$C$8,MIN(G$10,$C$5)-(MAX(F$10,$C$8)),0)</f>
        <v>4.5479331933061893</v>
      </c>
      <c r="G21" s="78">
        <f t="shared" si="9"/>
        <v>10</v>
      </c>
      <c r="H21" s="78">
        <f t="shared" si="9"/>
        <v>10</v>
      </c>
      <c r="I21" s="78">
        <f t="shared" si="9"/>
        <v>5</v>
      </c>
      <c r="J21" s="78">
        <f t="shared" ref="J21:N21" si="10">IF(K$10&gt;$C$8,MIN(K$10,$C$5)-(MAX(J$10,$C$8)),0)</f>
        <v>5</v>
      </c>
      <c r="K21" s="78">
        <f t="shared" si="10"/>
        <v>10</v>
      </c>
      <c r="L21" s="78">
        <f t="shared" si="10"/>
        <v>10</v>
      </c>
      <c r="M21" s="78">
        <f t="shared" si="10"/>
        <v>10</v>
      </c>
      <c r="N21" s="78">
        <f t="shared" si="10"/>
        <v>0</v>
      </c>
      <c r="O21" s="82"/>
      <c r="P21" s="82"/>
      <c r="Q21" s="82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ht="15" customHeight="1">
      <c r="A22" s="38"/>
      <c r="B22" s="143" t="s">
        <v>241</v>
      </c>
      <c r="F22" s="78">
        <f t="shared" ref="F22" si="11">IF(F21&gt;0,F21,0)</f>
        <v>4.5479331933061893</v>
      </c>
      <c r="G22" s="78">
        <f t="shared" ref="G22" si="12">IF(G21&gt;0,G21,0)</f>
        <v>10</v>
      </c>
      <c r="H22" s="78">
        <f t="shared" ref="H22" si="13">IF(H21&gt;0,H21,0)</f>
        <v>10</v>
      </c>
      <c r="I22" s="78">
        <f t="shared" ref="I22" si="14">IF(I21&gt;0,I21,0)</f>
        <v>5</v>
      </c>
      <c r="J22" s="78">
        <f t="shared" ref="J22:M22" si="15">IF(J21&gt;0,J21,0)</f>
        <v>5</v>
      </c>
      <c r="K22" s="78">
        <f t="shared" si="15"/>
        <v>10</v>
      </c>
      <c r="L22" s="78">
        <f t="shared" si="15"/>
        <v>10</v>
      </c>
      <c r="M22" s="78">
        <f t="shared" si="15"/>
        <v>10</v>
      </c>
      <c r="N22" s="78">
        <f>IF(N21&gt;0,N21,0)</f>
        <v>0</v>
      </c>
      <c r="P22" s="93"/>
      <c r="Q22" s="93"/>
      <c r="R22" s="38"/>
      <c r="S22" s="59"/>
      <c r="T22" s="38"/>
      <c r="U22" s="38"/>
      <c r="V22" s="38"/>
      <c r="W22" s="38"/>
      <c r="X22" s="38"/>
      <c r="Y22" s="38"/>
      <c r="Z22" s="38"/>
      <c r="AA22" s="38"/>
      <c r="AB22" s="38"/>
      <c r="AC22" s="59"/>
      <c r="AD22" s="38"/>
      <c r="AE22" s="38"/>
      <c r="AF22" s="38"/>
      <c r="AG22" s="38"/>
    </row>
    <row r="23" spans="1:33" ht="15" customHeight="1">
      <c r="A23" s="10"/>
      <c r="B23" t="s">
        <v>238</v>
      </c>
      <c r="F23" s="78"/>
      <c r="G23" s="78"/>
      <c r="H23" s="78"/>
      <c r="I23" s="78"/>
      <c r="J23" s="78"/>
      <c r="K23" s="78"/>
      <c r="L23" s="78"/>
      <c r="M23" s="78"/>
      <c r="N23" s="78"/>
      <c r="O23" s="82">
        <f>SUM(F22:N22)</f>
        <v>64.547933193306193</v>
      </c>
      <c r="P23" s="82"/>
      <c r="Q23" s="82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15" customHeight="1">
      <c r="B24" s="103" t="s">
        <v>239</v>
      </c>
      <c r="C24" s="103"/>
      <c r="D24" s="103"/>
      <c r="E24" s="10"/>
      <c r="F24" s="157">
        <f t="shared" ref="F24:I24" si="16">F22/$O$23</f>
        <v>7.0458231089850346E-2</v>
      </c>
      <c r="G24" s="157">
        <f t="shared" si="16"/>
        <v>0.15492362815169161</v>
      </c>
      <c r="H24" s="157">
        <f t="shared" si="16"/>
        <v>0.15492362815169161</v>
      </c>
      <c r="I24" s="157">
        <f t="shared" si="16"/>
        <v>7.7461814075845806E-2</v>
      </c>
      <c r="J24" s="157">
        <f>J22/$O$23</f>
        <v>7.7461814075845806E-2</v>
      </c>
      <c r="K24" s="157">
        <f>K22/$O$23</f>
        <v>0.15492362815169161</v>
      </c>
      <c r="L24" s="157">
        <f>L22/$O$23</f>
        <v>0.15492362815169161</v>
      </c>
      <c r="M24" s="157">
        <f>M22/$O$23</f>
        <v>0.15492362815169161</v>
      </c>
      <c r="N24" s="157">
        <f>N22/$O$23</f>
        <v>0</v>
      </c>
      <c r="O24" s="82"/>
    </row>
    <row r="25" spans="1:33" ht="15" customHeight="1">
      <c r="A25" s="38"/>
      <c r="B25" s="163" t="s">
        <v>252</v>
      </c>
      <c r="C25" s="163"/>
      <c r="D25" s="163"/>
      <c r="F25" s="159">
        <f t="shared" ref="F25" si="17">F24/F$16</f>
        <v>1.4091646217970068E-2</v>
      </c>
      <c r="G25" s="159">
        <f t="shared" ref="G25" si="18">G24/G$16</f>
        <v>3.4427472922598137E-2</v>
      </c>
      <c r="H25" s="159">
        <f t="shared" ref="H25" si="19">H24/H$16</f>
        <v>3.8730907037922903E-2</v>
      </c>
      <c r="I25" s="159">
        <f t="shared" ref="I25" si="20">I24/I$16</f>
        <v>2.5820604691948603E-2</v>
      </c>
      <c r="J25" s="159">
        <f t="shared" ref="J25:N25" si="21">J24/J$16</f>
        <v>5.1641209383897206E-2</v>
      </c>
      <c r="K25" s="159">
        <f t="shared" si="21"/>
        <v>0.17213736461299067</v>
      </c>
      <c r="L25" s="159">
        <f t="shared" si="21"/>
        <v>0.17604957744510411</v>
      </c>
      <c r="M25" s="159">
        <f t="shared" si="21"/>
        <v>0.18226309194316662</v>
      </c>
      <c r="N25" s="159">
        <f t="shared" si="21"/>
        <v>0</v>
      </c>
      <c r="O25" s="93"/>
      <c r="P25" s="93"/>
      <c r="Q25" s="93"/>
      <c r="R25" s="38"/>
      <c r="S25" s="59"/>
      <c r="T25" s="38"/>
      <c r="U25" s="38"/>
      <c r="V25" s="38"/>
      <c r="W25" s="38"/>
      <c r="X25" s="38"/>
      <c r="Y25" s="38"/>
      <c r="Z25" s="38"/>
      <c r="AA25" s="38"/>
      <c r="AB25" s="38"/>
      <c r="AC25" s="59"/>
      <c r="AD25" s="38"/>
      <c r="AE25" s="38"/>
      <c r="AF25" s="38"/>
      <c r="AG25" s="38"/>
    </row>
    <row r="26" spans="1:33" s="143" customFormat="1" ht="15" customHeight="1" thickBot="1">
      <c r="A26" s="59"/>
      <c r="B26" s="103" t="s">
        <v>247</v>
      </c>
      <c r="C26" s="103" t="s">
        <v>243</v>
      </c>
      <c r="D26" s="103"/>
      <c r="E26" s="10"/>
      <c r="F26" s="78"/>
      <c r="G26" s="78"/>
      <c r="H26" s="78"/>
      <c r="I26" s="78"/>
      <c r="J26" s="78"/>
      <c r="K26" s="158"/>
      <c r="L26" s="87"/>
      <c r="M26" s="87"/>
      <c r="N26" s="87"/>
      <c r="O26" s="160">
        <f>SUM(F25:N25)</f>
        <v>0.69516187425559828</v>
      </c>
      <c r="P26" s="93"/>
      <c r="Q26" s="93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</row>
    <row r="27" spans="1:33" s="143" customFormat="1" ht="18" customHeight="1" thickBot="1">
      <c r="A27" s="59"/>
      <c r="B27" s="103" t="s">
        <v>248</v>
      </c>
      <c r="C27" s="103"/>
      <c r="D27" s="103"/>
      <c r="E27" s="10"/>
      <c r="F27" s="78"/>
      <c r="G27" s="78"/>
      <c r="H27" s="78"/>
      <c r="I27" s="78"/>
      <c r="J27" s="78"/>
      <c r="K27" s="158"/>
      <c r="L27" s="87"/>
      <c r="M27" s="87"/>
      <c r="N27" s="87"/>
      <c r="O27" s="165">
        <f>1/O26</f>
        <v>1.4385138728599467</v>
      </c>
      <c r="P27" s="280" t="s">
        <v>246</v>
      </c>
      <c r="Q27" s="277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</row>
    <row r="28" spans="1:33" s="143" customFormat="1" ht="15" customHeight="1">
      <c r="A28" s="59"/>
      <c r="B28" s="143" t="s">
        <v>244</v>
      </c>
      <c r="F28" s="161">
        <f t="shared" ref="F28:I28" si="22">F25/$O$26</f>
        <v>2.0271028575984344E-2</v>
      </c>
      <c r="G28" s="161">
        <f t="shared" si="22"/>
        <v>4.95243974066676E-2</v>
      </c>
      <c r="H28" s="161">
        <f t="shared" si="22"/>
        <v>5.5714947082501041E-2</v>
      </c>
      <c r="I28" s="161">
        <f t="shared" si="22"/>
        <v>3.7143298055000697E-2</v>
      </c>
      <c r="J28" s="161">
        <f t="shared" ref="J28" si="23">J25/$O$26</f>
        <v>7.4286596110001393E-2</v>
      </c>
      <c r="K28" s="161">
        <f t="shared" ref="K28:N28" si="24">K25/$O$26</f>
        <v>0.24762198703333796</v>
      </c>
      <c r="L28" s="161">
        <f t="shared" si="24"/>
        <v>0.25324975946591383</v>
      </c>
      <c r="M28" s="161">
        <f t="shared" si="24"/>
        <v>0.26218798627059314</v>
      </c>
      <c r="N28" s="161">
        <f t="shared" si="24"/>
        <v>0</v>
      </c>
      <c r="P28" s="93"/>
      <c r="Q28" s="93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</row>
    <row r="29" spans="1:33" ht="15" customHeight="1">
      <c r="A29" s="38"/>
      <c r="B29" s="103" t="s">
        <v>249</v>
      </c>
      <c r="C29" s="103"/>
      <c r="D29" s="103"/>
      <c r="E29" s="10"/>
      <c r="F29" s="78"/>
      <c r="G29" s="78"/>
      <c r="H29" s="78"/>
      <c r="I29" s="78"/>
      <c r="J29" s="78"/>
      <c r="K29" s="78"/>
      <c r="L29" s="87"/>
      <c r="M29" s="87"/>
      <c r="N29" s="87"/>
      <c r="O29" s="160">
        <f>SUM(F28:N28)</f>
        <v>1</v>
      </c>
      <c r="P29" s="93"/>
      <c r="Q29" s="93"/>
      <c r="R29" s="38"/>
      <c r="S29" s="59"/>
      <c r="T29" s="38"/>
      <c r="U29" s="38"/>
      <c r="V29" s="38"/>
      <c r="W29" s="38"/>
      <c r="X29" s="38"/>
      <c r="Y29" s="38"/>
      <c r="Z29" s="38"/>
      <c r="AA29" s="38"/>
      <c r="AB29" s="38"/>
      <c r="AC29" s="59"/>
      <c r="AD29" s="38"/>
      <c r="AE29" s="38"/>
      <c r="AF29" s="38"/>
      <c r="AG29" s="38"/>
    </row>
    <row r="30" spans="1:33" s="143" customFormat="1" ht="15" customHeight="1" thickBot="1">
      <c r="A30" s="59"/>
      <c r="B30" s="103" t="s">
        <v>250</v>
      </c>
      <c r="C30" s="103"/>
      <c r="D30" s="103"/>
      <c r="E30" s="10"/>
      <c r="F30" s="78">
        <f t="shared" ref="F30:I30" si="25">F$17*F28</f>
        <v>1.0135514287992172E-2</v>
      </c>
      <c r="G30" s="78">
        <f t="shared" si="25"/>
        <v>2.47621987033338E-2</v>
      </c>
      <c r="H30" s="78">
        <f t="shared" si="25"/>
        <v>2.7857473541250521E-2</v>
      </c>
      <c r="I30" s="78">
        <f t="shared" si="25"/>
        <v>1.8571649027500348E-2</v>
      </c>
      <c r="J30" s="78">
        <f t="shared" ref="J30:N30" si="26">J$17*J28</f>
        <v>3.7143298055000697E-2</v>
      </c>
      <c r="K30" s="78">
        <f t="shared" si="26"/>
        <v>4.4571957666000833E-2</v>
      </c>
      <c r="L30" s="78">
        <f t="shared" si="26"/>
        <v>4.558495670386449E-2</v>
      </c>
      <c r="M30" s="78">
        <f t="shared" si="26"/>
        <v>4.7193837528706761E-2</v>
      </c>
      <c r="N30" s="78">
        <f t="shared" si="26"/>
        <v>0</v>
      </c>
      <c r="O30" s="160"/>
      <c r="P30" s="93"/>
      <c r="Q30" s="93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</row>
    <row r="31" spans="1:33" s="143" customFormat="1" ht="18" customHeight="1" thickBot="1">
      <c r="A31" s="59"/>
      <c r="B31" s="103" t="s">
        <v>251</v>
      </c>
      <c r="C31" s="103"/>
      <c r="D31" s="103"/>
      <c r="E31" s="10"/>
      <c r="F31" s="78"/>
      <c r="G31" s="78"/>
      <c r="H31" s="78"/>
      <c r="I31" s="78"/>
      <c r="J31" s="78"/>
      <c r="K31" s="78"/>
      <c r="L31" s="87"/>
      <c r="M31" s="87"/>
      <c r="N31" s="87"/>
      <c r="O31" s="164">
        <f>SUM(F30:N30)</f>
        <v>0.25582088551364962</v>
      </c>
      <c r="P31" s="277" t="s">
        <v>255</v>
      </c>
      <c r="Q31" s="277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</row>
    <row r="32" spans="1:33" s="143" customFormat="1" ht="18" customHeight="1" thickBot="1">
      <c r="A32" s="59"/>
      <c r="B32" s="103"/>
      <c r="C32" s="103"/>
      <c r="D32" s="103"/>
      <c r="E32" s="10"/>
      <c r="F32" s="78"/>
      <c r="G32" s="78"/>
      <c r="H32" s="78"/>
      <c r="I32" s="78"/>
      <c r="J32" s="78"/>
      <c r="K32" s="78"/>
      <c r="L32" s="87"/>
      <c r="M32" s="87"/>
      <c r="N32" s="87"/>
      <c r="O32" s="164">
        <f>O31/O27</f>
        <v>0.1778369262473955</v>
      </c>
      <c r="P32" s="277" t="s">
        <v>256</v>
      </c>
      <c r="Q32" s="277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</row>
    <row r="33" spans="1:33" s="143" customFormat="1" ht="17.25" customHeight="1">
      <c r="A33" s="59"/>
      <c r="B33" s="176" t="s">
        <v>107</v>
      </c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75"/>
      <c r="Q33" s="175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</row>
    <row r="34" spans="1:33" ht="15" customHeight="1">
      <c r="B34" s="103" t="s">
        <v>242</v>
      </c>
      <c r="C34" s="103"/>
      <c r="D34" s="103"/>
      <c r="E34" s="10"/>
      <c r="F34" s="157">
        <f t="shared" ref="F34:N34" si="27">1/F$16</f>
        <v>0.2</v>
      </c>
      <c r="G34" s="157">
        <f t="shared" si="27"/>
        <v>0.22222222222222221</v>
      </c>
      <c r="H34" s="157">
        <f t="shared" si="27"/>
        <v>0.25</v>
      </c>
      <c r="I34" s="157">
        <f t="shared" si="27"/>
        <v>0.33333333333333331</v>
      </c>
      <c r="J34" s="157">
        <f t="shared" si="27"/>
        <v>0.66666666666666663</v>
      </c>
      <c r="K34" s="157">
        <f t="shared" si="27"/>
        <v>1.1111111111111112</v>
      </c>
      <c r="L34" s="157">
        <f t="shared" si="27"/>
        <v>1.1363636363636365</v>
      </c>
      <c r="M34" s="157">
        <f t="shared" si="27"/>
        <v>1.1764705882352942</v>
      </c>
      <c r="N34" s="157">
        <f t="shared" si="27"/>
        <v>1.25</v>
      </c>
      <c r="O34" s="82"/>
      <c r="P34" s="82"/>
      <c r="Q34" s="82"/>
    </row>
    <row r="35" spans="1:33" ht="15" customHeight="1">
      <c r="B35" s="143" t="s">
        <v>240</v>
      </c>
      <c r="E35" s="143"/>
      <c r="F35" s="78">
        <f t="shared" ref="F35:I35" si="28">IF(G$10&gt;$C$7,MIN(G$10,$C$6)-(MAX(F$10,$C$7)),0)</f>
        <v>10</v>
      </c>
      <c r="G35" s="78">
        <f t="shared" si="28"/>
        <v>10</v>
      </c>
      <c r="H35" s="78">
        <f t="shared" si="28"/>
        <v>10</v>
      </c>
      <c r="I35" s="78">
        <f t="shared" si="28"/>
        <v>5</v>
      </c>
      <c r="J35" s="78">
        <f t="shared" ref="J35:N35" si="29">IF(K$10&gt;$C$7,MIN(K$10,$C$6)-(MAX(J$10,$C$7)),0)</f>
        <v>5</v>
      </c>
      <c r="K35" s="78">
        <f t="shared" si="29"/>
        <v>5</v>
      </c>
      <c r="L35" s="78">
        <f t="shared" si="29"/>
        <v>-5</v>
      </c>
      <c r="M35" s="78">
        <f t="shared" si="29"/>
        <v>-15</v>
      </c>
      <c r="N35" s="78">
        <f t="shared" si="29"/>
        <v>-25</v>
      </c>
      <c r="O35" s="82"/>
      <c r="P35" s="82"/>
      <c r="Q35" s="82"/>
    </row>
    <row r="36" spans="1:33" ht="15" customHeight="1">
      <c r="B36" s="143" t="s">
        <v>241</v>
      </c>
      <c r="E36" s="143"/>
      <c r="F36" s="78">
        <f t="shared" ref="F36" si="30">IF(F35&gt;0,F35,0)</f>
        <v>10</v>
      </c>
      <c r="G36" s="78">
        <f t="shared" ref="G36" si="31">IF(G35&gt;0,G35,0)</f>
        <v>10</v>
      </c>
      <c r="H36" s="78">
        <f t="shared" ref="H36" si="32">IF(H35&gt;0,H35,0)</f>
        <v>10</v>
      </c>
      <c r="I36" s="78">
        <f t="shared" ref="I36" si="33">IF(I35&gt;0,I35,0)</f>
        <v>5</v>
      </c>
      <c r="J36" s="78">
        <f t="shared" ref="J36" si="34">IF(J35&gt;0,J35,0)</f>
        <v>5</v>
      </c>
      <c r="K36" s="78">
        <f t="shared" ref="K36" si="35">IF(K35&gt;0,K35,0)</f>
        <v>5</v>
      </c>
      <c r="L36" s="78">
        <f t="shared" ref="L36" si="36">IF(L35&gt;0,L35,0)</f>
        <v>0</v>
      </c>
      <c r="M36" s="78">
        <f t="shared" ref="M36" si="37">IF(M35&gt;0,M35,0)</f>
        <v>0</v>
      </c>
      <c r="N36" s="78">
        <f>IF(N35&gt;0,N35,0)</f>
        <v>0</v>
      </c>
      <c r="P36" s="93"/>
      <c r="Q36" s="93"/>
    </row>
    <row r="37" spans="1:33" ht="13.2">
      <c r="A37" s="10"/>
      <c r="B37" s="143" t="s">
        <v>238</v>
      </c>
      <c r="E37" s="143"/>
      <c r="F37" s="78"/>
      <c r="G37" s="78"/>
      <c r="H37" s="78"/>
      <c r="I37" s="78"/>
      <c r="J37" s="78"/>
      <c r="K37" s="78"/>
      <c r="L37" s="78"/>
      <c r="M37" s="78"/>
      <c r="N37" s="78"/>
      <c r="O37" s="82">
        <f>SUM(F36:N36)</f>
        <v>45</v>
      </c>
      <c r="P37" s="82"/>
      <c r="Q37" s="82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 ht="13.2">
      <c r="A38" s="10"/>
      <c r="B38" s="103" t="s">
        <v>239</v>
      </c>
      <c r="C38" s="103"/>
      <c r="D38" s="103"/>
      <c r="E38" s="10"/>
      <c r="F38" s="157">
        <f>F36/$O$37</f>
        <v>0.22222222222222221</v>
      </c>
      <c r="G38" s="157">
        <f t="shared" ref="G38:N38" si="38">G36/$O$37</f>
        <v>0.22222222222222221</v>
      </c>
      <c r="H38" s="157">
        <f t="shared" si="38"/>
        <v>0.22222222222222221</v>
      </c>
      <c r="I38" s="157">
        <f t="shared" si="38"/>
        <v>0.1111111111111111</v>
      </c>
      <c r="J38" s="157">
        <f t="shared" si="38"/>
        <v>0.1111111111111111</v>
      </c>
      <c r="K38" s="157">
        <f t="shared" si="38"/>
        <v>0.1111111111111111</v>
      </c>
      <c r="L38" s="157">
        <f t="shared" si="38"/>
        <v>0</v>
      </c>
      <c r="M38" s="157">
        <f t="shared" si="38"/>
        <v>0</v>
      </c>
      <c r="N38" s="157">
        <f t="shared" si="38"/>
        <v>0</v>
      </c>
      <c r="O38" s="82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ht="13.2">
      <c r="A39" s="10"/>
      <c r="B39" s="163" t="s">
        <v>252</v>
      </c>
      <c r="C39" s="163"/>
      <c r="D39" s="163"/>
      <c r="E39" s="143"/>
      <c r="F39" s="159">
        <f t="shared" ref="F39" si="39">F38/F$16</f>
        <v>4.4444444444444439E-2</v>
      </c>
      <c r="G39" s="159">
        <f t="shared" ref="G39" si="40">G38/G$16</f>
        <v>4.9382716049382713E-2</v>
      </c>
      <c r="H39" s="159">
        <f t="shared" ref="H39" si="41">H38/H$16</f>
        <v>5.5555555555555552E-2</v>
      </c>
      <c r="I39" s="159">
        <f t="shared" ref="I39" si="42">I38/I$16</f>
        <v>3.7037037037037035E-2</v>
      </c>
      <c r="J39" s="159">
        <f t="shared" ref="J39" si="43">J38/J$16</f>
        <v>7.407407407407407E-2</v>
      </c>
      <c r="K39" s="159">
        <f t="shared" ref="K39" si="44">K38/K$16</f>
        <v>0.12345679012345678</v>
      </c>
      <c r="L39" s="159">
        <f t="shared" ref="L39" si="45">L38/L$16</f>
        <v>0</v>
      </c>
      <c r="M39" s="159">
        <f t="shared" ref="M39" si="46">M38/M$16</f>
        <v>0</v>
      </c>
      <c r="N39" s="159">
        <f t="shared" ref="N39" si="47">N38/N$16</f>
        <v>0</v>
      </c>
      <c r="O39" s="93"/>
      <c r="P39" s="93"/>
      <c r="Q39" s="93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ht="13.8" thickBot="1">
      <c r="A40" s="10"/>
      <c r="B40" s="103" t="s">
        <v>247</v>
      </c>
      <c r="C40" s="103" t="s">
        <v>243</v>
      </c>
      <c r="D40" s="103"/>
      <c r="E40" s="10"/>
      <c r="F40" s="78"/>
      <c r="G40" s="78"/>
      <c r="H40" s="78"/>
      <c r="I40" s="78"/>
      <c r="J40" s="78"/>
      <c r="K40" s="158"/>
      <c r="L40" s="87"/>
      <c r="M40" s="87"/>
      <c r="N40" s="87"/>
      <c r="O40" s="160">
        <f>SUM(F39:N39)</f>
        <v>0.38395061728395058</v>
      </c>
      <c r="P40" s="93"/>
      <c r="Q40" s="93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ht="18" thickBot="1">
      <c r="A41" s="10"/>
      <c r="B41" s="103" t="s">
        <v>248</v>
      </c>
      <c r="C41" s="103"/>
      <c r="D41" s="103"/>
      <c r="E41" s="10"/>
      <c r="F41" s="78"/>
      <c r="G41" s="78"/>
      <c r="H41" s="78"/>
      <c r="I41" s="78"/>
      <c r="J41" s="78"/>
      <c r="K41" s="158"/>
      <c r="L41" s="87"/>
      <c r="M41" s="87"/>
      <c r="N41" s="87"/>
      <c r="O41" s="165">
        <f>1/O40</f>
        <v>2.604501607717042</v>
      </c>
      <c r="P41" s="280" t="s">
        <v>246</v>
      </c>
      <c r="Q41" s="277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ht="13.2">
      <c r="A42" s="10"/>
      <c r="B42" s="143" t="s">
        <v>244</v>
      </c>
      <c r="E42" s="143"/>
      <c r="F42" s="161">
        <f t="shared" ref="F42:I42" si="48">F39/$O$40</f>
        <v>0.1157556270096463</v>
      </c>
      <c r="G42" s="161">
        <f t="shared" si="48"/>
        <v>0.12861736334405147</v>
      </c>
      <c r="H42" s="161">
        <f t="shared" si="48"/>
        <v>0.14469453376205788</v>
      </c>
      <c r="I42" s="161">
        <f t="shared" si="48"/>
        <v>9.6463022508038593E-2</v>
      </c>
      <c r="J42" s="161">
        <f t="shared" ref="J42:N42" si="49">J39/$O$40</f>
        <v>0.19292604501607719</v>
      </c>
      <c r="K42" s="161">
        <f t="shared" si="49"/>
        <v>0.32154340836012862</v>
      </c>
      <c r="L42" s="161">
        <f t="shared" si="49"/>
        <v>0</v>
      </c>
      <c r="M42" s="161">
        <f t="shared" si="49"/>
        <v>0</v>
      </c>
      <c r="N42" s="161">
        <f t="shared" si="49"/>
        <v>0</v>
      </c>
      <c r="O42" s="143"/>
      <c r="P42" s="93"/>
      <c r="Q42" s="93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3.2">
      <c r="A43" s="10"/>
      <c r="B43" s="103" t="s">
        <v>249</v>
      </c>
      <c r="C43" s="103"/>
      <c r="D43" s="103"/>
      <c r="E43" s="10"/>
      <c r="F43" s="78"/>
      <c r="G43" s="78"/>
      <c r="H43" s="78"/>
      <c r="I43" s="78"/>
      <c r="J43" s="78"/>
      <c r="K43" s="78"/>
      <c r="L43" s="87"/>
      <c r="M43" s="87"/>
      <c r="N43" s="87"/>
      <c r="O43" s="160">
        <f>SUM(F42:N42)</f>
        <v>1</v>
      </c>
      <c r="P43" s="93"/>
      <c r="Q43" s="93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3.8" thickBot="1">
      <c r="A44" s="10"/>
      <c r="B44" s="103" t="s">
        <v>250</v>
      </c>
      <c r="C44" s="103"/>
      <c r="D44" s="103"/>
      <c r="E44" s="10"/>
      <c r="F44" s="78">
        <f t="shared" ref="F44:I44" si="50">F$17*F42</f>
        <v>5.7877813504823149E-2</v>
      </c>
      <c r="G44" s="78">
        <f t="shared" si="50"/>
        <v>6.4308681672025733E-2</v>
      </c>
      <c r="H44" s="78">
        <f t="shared" si="50"/>
        <v>7.2347266881028938E-2</v>
      </c>
      <c r="I44" s="78">
        <f t="shared" si="50"/>
        <v>4.8231511254019296E-2</v>
      </c>
      <c r="J44" s="78">
        <f t="shared" ref="J44:N44" si="51">J$17*J42</f>
        <v>9.6463022508038593E-2</v>
      </c>
      <c r="K44" s="78">
        <f t="shared" si="51"/>
        <v>5.7877813504823149E-2</v>
      </c>
      <c r="L44" s="78">
        <f t="shared" si="51"/>
        <v>0</v>
      </c>
      <c r="M44" s="78">
        <f t="shared" si="51"/>
        <v>0</v>
      </c>
      <c r="N44" s="78">
        <f t="shared" si="51"/>
        <v>0</v>
      </c>
      <c r="O44" s="160"/>
      <c r="P44" s="93"/>
      <c r="Q44" s="93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ht="18" thickBot="1">
      <c r="A45" s="10"/>
      <c r="B45" s="103" t="s">
        <v>251</v>
      </c>
      <c r="C45" s="103"/>
      <c r="D45" s="103"/>
      <c r="E45" s="10"/>
      <c r="F45" s="78"/>
      <c r="G45" s="78"/>
      <c r="H45" s="78"/>
      <c r="I45" s="78"/>
      <c r="J45" s="78"/>
      <c r="K45" s="78"/>
      <c r="L45" s="87"/>
      <c r="M45" s="87"/>
      <c r="N45" s="87"/>
      <c r="O45" s="164">
        <f>SUM(F44:N44)</f>
        <v>0.39710610932475887</v>
      </c>
      <c r="P45" s="277" t="s">
        <v>255</v>
      </c>
      <c r="Q45" s="277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ht="18" thickBot="1">
      <c r="A46" s="10"/>
      <c r="B46" s="10"/>
      <c r="C46" s="10"/>
      <c r="D46" s="10"/>
      <c r="E46" s="10"/>
      <c r="F46" s="78"/>
      <c r="G46" s="78"/>
      <c r="H46" s="78"/>
      <c r="I46" s="78"/>
      <c r="J46" s="78"/>
      <c r="K46" s="78"/>
      <c r="L46" s="78"/>
      <c r="M46" s="78"/>
      <c r="N46" s="78"/>
      <c r="O46" s="164">
        <f>O45/O41</f>
        <v>0.15246913580246912</v>
      </c>
      <c r="P46" s="277" t="s">
        <v>256</v>
      </c>
      <c r="Q46" s="277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ht="13.2">
      <c r="A47" s="10"/>
      <c r="B47" s="10"/>
      <c r="C47" s="10"/>
      <c r="D47" s="10"/>
      <c r="E47" s="10"/>
      <c r="F47" s="78"/>
      <c r="G47" s="78"/>
      <c r="H47" s="78"/>
      <c r="I47" s="78"/>
      <c r="J47" s="78"/>
      <c r="K47" s="78"/>
      <c r="L47" s="78"/>
      <c r="M47" s="78"/>
      <c r="N47" s="78"/>
      <c r="O47" s="82"/>
      <c r="P47" s="82"/>
      <c r="Q47" s="82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ht="13.2">
      <c r="A48" s="10"/>
      <c r="B48" s="10"/>
      <c r="C48" s="10"/>
      <c r="D48" s="10"/>
      <c r="E48" s="10"/>
      <c r="F48" s="78"/>
      <c r="G48" s="78"/>
      <c r="H48" s="78"/>
      <c r="I48" s="78"/>
      <c r="J48" s="78"/>
      <c r="K48" s="78"/>
      <c r="L48" s="78"/>
      <c r="M48" s="78"/>
      <c r="N48" s="78"/>
      <c r="O48" s="82"/>
      <c r="P48" s="82"/>
      <c r="Q48" s="82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ht="13.2">
      <c r="A49" s="10"/>
      <c r="B49" s="10"/>
      <c r="C49" s="10"/>
      <c r="D49" s="10"/>
      <c r="E49" s="10"/>
      <c r="F49" s="78"/>
      <c r="G49" s="78"/>
      <c r="H49" s="78"/>
      <c r="I49" s="78"/>
      <c r="J49" s="78"/>
      <c r="K49" s="78"/>
      <c r="L49" s="78"/>
      <c r="M49" s="78"/>
      <c r="N49" s="78"/>
      <c r="O49" s="82"/>
      <c r="P49" s="82"/>
      <c r="Q49" s="82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ht="13.2">
      <c r="A50" s="10"/>
      <c r="B50" s="10"/>
      <c r="C50" s="10"/>
      <c r="D50" s="10"/>
      <c r="E50" s="10"/>
      <c r="F50" s="78"/>
      <c r="G50" s="78"/>
      <c r="H50" s="78"/>
      <c r="I50" s="78"/>
      <c r="J50" s="78"/>
      <c r="K50" s="78"/>
      <c r="L50" s="78"/>
      <c r="M50" s="78"/>
      <c r="N50" s="78"/>
      <c r="O50" s="82"/>
      <c r="P50" s="82"/>
      <c r="Q50" s="82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ht="13.2">
      <c r="A51" s="10"/>
      <c r="B51" s="10"/>
      <c r="C51" s="10"/>
      <c r="D51" s="10"/>
      <c r="E51" s="10"/>
      <c r="F51" s="78"/>
      <c r="G51" s="78"/>
      <c r="H51" s="78"/>
      <c r="I51" s="78"/>
      <c r="J51" s="78"/>
      <c r="K51" s="78"/>
      <c r="L51" s="78"/>
      <c r="M51" s="78"/>
      <c r="N51" s="78"/>
      <c r="O51" s="82"/>
      <c r="P51" s="82"/>
      <c r="Q51" s="82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ht="13.2">
      <c r="A52" s="10"/>
      <c r="B52" s="10"/>
      <c r="C52" s="10"/>
      <c r="D52" s="10"/>
      <c r="E52" s="10"/>
      <c r="F52" s="78"/>
      <c r="G52" s="78"/>
      <c r="H52" s="78"/>
      <c r="I52" s="78"/>
      <c r="J52" s="78"/>
      <c r="K52" s="78"/>
      <c r="L52" s="78"/>
      <c r="M52" s="78"/>
      <c r="N52" s="78"/>
      <c r="O52" s="82"/>
      <c r="P52" s="82"/>
      <c r="Q52" s="82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ht="13.2">
      <c r="A53" s="10"/>
      <c r="B53" s="10"/>
      <c r="C53" s="10"/>
      <c r="D53" s="10"/>
      <c r="E53" s="10"/>
      <c r="F53" s="78"/>
      <c r="G53" s="78"/>
      <c r="H53" s="78"/>
      <c r="I53" s="78"/>
      <c r="J53" s="78"/>
      <c r="K53" s="78"/>
      <c r="L53" s="78"/>
      <c r="M53" s="78"/>
      <c r="N53" s="78"/>
      <c r="O53" s="82"/>
      <c r="P53" s="82"/>
      <c r="Q53" s="82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ht="13.2">
      <c r="A54" s="10"/>
      <c r="B54" s="10"/>
      <c r="C54" s="10"/>
      <c r="D54" s="10"/>
      <c r="E54" s="10"/>
      <c r="F54" s="78"/>
      <c r="G54" s="78"/>
      <c r="H54" s="78"/>
      <c r="I54" s="78"/>
      <c r="J54" s="78"/>
      <c r="K54" s="78"/>
      <c r="L54" s="78"/>
      <c r="M54" s="78"/>
      <c r="N54" s="78"/>
      <c r="O54" s="82"/>
      <c r="P54" s="82"/>
      <c r="Q54" s="82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ht="13.2">
      <c r="A55" s="10"/>
      <c r="B55" s="10"/>
      <c r="C55" s="10"/>
      <c r="D55" s="10"/>
      <c r="E55" s="10"/>
      <c r="F55" s="78"/>
      <c r="G55" s="78"/>
      <c r="H55" s="78"/>
      <c r="I55" s="78"/>
      <c r="J55" s="78"/>
      <c r="K55" s="78"/>
      <c r="L55" s="78"/>
      <c r="M55" s="78"/>
      <c r="N55" s="78"/>
      <c r="O55" s="82"/>
      <c r="P55" s="82"/>
      <c r="Q55" s="82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ht="13.2">
      <c r="A56" s="10"/>
      <c r="B56" s="10"/>
      <c r="C56" s="10"/>
      <c r="D56" s="10"/>
      <c r="E56" s="10"/>
      <c r="F56" s="78"/>
      <c r="G56" s="78"/>
      <c r="H56" s="78"/>
      <c r="I56" s="78"/>
      <c r="J56" s="78"/>
      <c r="K56" s="78"/>
      <c r="L56" s="78"/>
      <c r="M56" s="78"/>
      <c r="N56" s="78"/>
      <c r="O56" s="82"/>
      <c r="P56" s="82"/>
      <c r="Q56" s="82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ht="13.2">
      <c r="A57" s="10"/>
      <c r="B57" s="10"/>
      <c r="C57" s="10"/>
      <c r="D57" s="10"/>
      <c r="E57" s="10"/>
      <c r="F57" s="78"/>
      <c r="G57" s="78"/>
      <c r="H57" s="78"/>
      <c r="I57" s="78"/>
      <c r="J57" s="78"/>
      <c r="K57" s="78"/>
      <c r="L57" s="78"/>
      <c r="M57" s="78"/>
      <c r="N57" s="78"/>
      <c r="O57" s="82"/>
      <c r="P57" s="82"/>
      <c r="Q57" s="82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ht="13.2">
      <c r="A58" s="10"/>
      <c r="B58" s="10"/>
      <c r="C58" s="10"/>
      <c r="D58" s="10"/>
      <c r="E58" s="10"/>
      <c r="F58" s="78"/>
      <c r="G58" s="78"/>
      <c r="H58" s="78"/>
      <c r="I58" s="78"/>
      <c r="J58" s="78"/>
      <c r="K58" s="78"/>
      <c r="L58" s="78"/>
      <c r="M58" s="78"/>
      <c r="N58" s="78"/>
      <c r="O58" s="82"/>
      <c r="P58" s="82"/>
      <c r="Q58" s="82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ht="13.2">
      <c r="A59" s="10"/>
      <c r="B59" s="10"/>
      <c r="C59" s="10"/>
      <c r="D59" s="10"/>
      <c r="E59" s="10"/>
      <c r="F59" s="78"/>
      <c r="G59" s="78"/>
      <c r="H59" s="78"/>
      <c r="I59" s="78"/>
      <c r="J59" s="78"/>
      <c r="K59" s="78"/>
      <c r="L59" s="78"/>
      <c r="M59" s="78"/>
      <c r="N59" s="78"/>
      <c r="O59" s="82"/>
      <c r="P59" s="82"/>
      <c r="Q59" s="82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ht="13.2">
      <c r="A60" s="10"/>
      <c r="B60" s="10"/>
      <c r="C60" s="10"/>
      <c r="D60" s="10"/>
      <c r="E60" s="10"/>
      <c r="F60" s="78"/>
      <c r="G60" s="78"/>
      <c r="H60" s="78"/>
      <c r="I60" s="78"/>
      <c r="J60" s="78"/>
      <c r="K60" s="78"/>
      <c r="L60" s="78"/>
      <c r="M60" s="78"/>
      <c r="N60" s="78"/>
      <c r="O60" s="82"/>
      <c r="P60" s="82"/>
      <c r="Q60" s="82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ht="13.2">
      <c r="A61" s="10"/>
      <c r="B61" s="10"/>
      <c r="C61" s="10"/>
      <c r="D61" s="10"/>
      <c r="E61" s="10"/>
      <c r="F61" s="78"/>
      <c r="G61" s="78"/>
      <c r="H61" s="78"/>
      <c r="I61" s="78"/>
      <c r="J61" s="78"/>
      <c r="K61" s="78"/>
      <c r="L61" s="78"/>
      <c r="M61" s="78"/>
      <c r="N61" s="78"/>
      <c r="O61" s="82"/>
      <c r="P61" s="82"/>
      <c r="Q61" s="82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ht="13.2">
      <c r="A62" s="10"/>
      <c r="B62" s="10"/>
      <c r="C62" s="10"/>
      <c r="D62" s="10"/>
      <c r="E62" s="10"/>
      <c r="F62" s="78"/>
      <c r="G62" s="78"/>
      <c r="H62" s="78"/>
      <c r="I62" s="78"/>
      <c r="J62" s="78"/>
      <c r="K62" s="78"/>
      <c r="L62" s="78"/>
      <c r="M62" s="78"/>
      <c r="N62" s="78"/>
      <c r="O62" s="82"/>
      <c r="P62" s="82"/>
      <c r="Q62" s="82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ht="13.2">
      <c r="A63" s="10"/>
      <c r="B63" s="10"/>
      <c r="C63" s="10"/>
      <c r="D63" s="10"/>
      <c r="E63" s="10"/>
      <c r="F63" s="78"/>
      <c r="G63" s="78"/>
      <c r="H63" s="78"/>
      <c r="I63" s="78"/>
      <c r="J63" s="78"/>
      <c r="K63" s="78"/>
      <c r="L63" s="78"/>
      <c r="M63" s="78"/>
      <c r="N63" s="78"/>
      <c r="O63" s="82"/>
      <c r="P63" s="82"/>
      <c r="Q63" s="82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ht="13.2">
      <c r="A64" s="10"/>
      <c r="B64" s="10"/>
      <c r="C64" s="10"/>
      <c r="D64" s="10"/>
      <c r="E64" s="10"/>
      <c r="F64" s="78"/>
      <c r="G64" s="78"/>
      <c r="H64" s="78"/>
      <c r="I64" s="78"/>
      <c r="J64" s="78"/>
      <c r="K64" s="78"/>
      <c r="L64" s="78"/>
      <c r="M64" s="78"/>
      <c r="N64" s="78"/>
      <c r="O64" s="82"/>
      <c r="P64" s="82"/>
      <c r="Q64" s="82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ht="13.2">
      <c r="A65" s="10"/>
      <c r="B65" s="10"/>
      <c r="C65" s="10"/>
      <c r="D65" s="10"/>
      <c r="E65" s="10"/>
      <c r="F65" s="78"/>
      <c r="G65" s="78"/>
      <c r="H65" s="78"/>
      <c r="I65" s="78"/>
      <c r="J65" s="78"/>
      <c r="K65" s="78"/>
      <c r="L65" s="78"/>
      <c r="M65" s="78"/>
      <c r="N65" s="78"/>
      <c r="O65" s="82"/>
      <c r="P65" s="82"/>
      <c r="Q65" s="82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3.2">
      <c r="A66" s="10"/>
      <c r="B66" s="10"/>
      <c r="C66" s="10"/>
      <c r="D66" s="10"/>
      <c r="E66" s="10"/>
      <c r="F66" s="78"/>
      <c r="G66" s="78"/>
      <c r="H66" s="78"/>
      <c r="I66" s="78"/>
      <c r="J66" s="78"/>
      <c r="K66" s="78"/>
      <c r="L66" s="78"/>
      <c r="M66" s="78"/>
      <c r="N66" s="78"/>
      <c r="O66" s="82"/>
      <c r="P66" s="82"/>
      <c r="Q66" s="82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3.2">
      <c r="A67" s="10"/>
      <c r="B67" s="10"/>
      <c r="C67" s="10"/>
      <c r="D67" s="10"/>
      <c r="E67" s="10"/>
      <c r="F67" s="78"/>
      <c r="G67" s="78"/>
      <c r="H67" s="78"/>
      <c r="I67" s="78"/>
      <c r="J67" s="78"/>
      <c r="K67" s="78"/>
      <c r="L67" s="78"/>
      <c r="M67" s="78"/>
      <c r="N67" s="78"/>
      <c r="O67" s="82"/>
      <c r="P67" s="82"/>
      <c r="Q67" s="82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ht="13.2">
      <c r="A68" s="10"/>
      <c r="B68" s="10"/>
      <c r="C68" s="10"/>
      <c r="D68" s="10"/>
      <c r="E68" s="10"/>
      <c r="F68" s="78"/>
      <c r="G68" s="78"/>
      <c r="H68" s="78"/>
      <c r="I68" s="78"/>
      <c r="J68" s="78"/>
      <c r="K68" s="78"/>
      <c r="L68" s="78"/>
      <c r="M68" s="78"/>
      <c r="N68" s="78"/>
      <c r="O68" s="82"/>
      <c r="P68" s="82"/>
      <c r="Q68" s="82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ht="13.2">
      <c r="A69" s="10"/>
      <c r="B69" s="10"/>
      <c r="C69" s="10"/>
      <c r="D69" s="10"/>
      <c r="E69" s="10"/>
      <c r="F69" s="78"/>
      <c r="G69" s="78"/>
      <c r="H69" s="78"/>
      <c r="I69" s="78"/>
      <c r="J69" s="78"/>
      <c r="K69" s="78"/>
      <c r="L69" s="78"/>
      <c r="M69" s="78"/>
      <c r="N69" s="78"/>
      <c r="O69" s="82"/>
      <c r="P69" s="82"/>
      <c r="Q69" s="82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ht="13.2">
      <c r="A70" s="10"/>
      <c r="B70" s="10"/>
      <c r="C70" s="10"/>
      <c r="D70" s="10"/>
      <c r="E70" s="10"/>
      <c r="F70" s="78"/>
      <c r="G70" s="78"/>
      <c r="H70" s="78"/>
      <c r="I70" s="78"/>
      <c r="J70" s="78"/>
      <c r="K70" s="78"/>
      <c r="L70" s="78"/>
      <c r="M70" s="78"/>
      <c r="N70" s="78"/>
      <c r="O70" s="82"/>
      <c r="P70" s="82"/>
      <c r="Q70" s="82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ht="13.2">
      <c r="A71" s="10"/>
      <c r="B71" s="10"/>
      <c r="C71" s="10"/>
      <c r="D71" s="10"/>
      <c r="E71" s="10"/>
      <c r="F71" s="78"/>
      <c r="G71" s="78"/>
      <c r="H71" s="78"/>
      <c r="I71" s="78"/>
      <c r="J71" s="78"/>
      <c r="K71" s="78"/>
      <c r="L71" s="78"/>
      <c r="M71" s="78"/>
      <c r="N71" s="78"/>
      <c r="O71" s="82"/>
      <c r="P71" s="82"/>
      <c r="Q71" s="82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ht="13.2">
      <c r="A72" s="10"/>
      <c r="B72" s="10"/>
      <c r="C72" s="10"/>
      <c r="D72" s="10"/>
      <c r="E72" s="10"/>
      <c r="F72" s="78"/>
      <c r="G72" s="78"/>
      <c r="H72" s="78"/>
      <c r="I72" s="78"/>
      <c r="J72" s="78"/>
      <c r="K72" s="78"/>
      <c r="L72" s="78"/>
      <c r="M72" s="78"/>
      <c r="N72" s="78"/>
      <c r="O72" s="82"/>
      <c r="P72" s="82"/>
      <c r="Q72" s="82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ht="13.2">
      <c r="A73" s="10"/>
      <c r="B73" s="10"/>
      <c r="C73" s="10"/>
      <c r="D73" s="10"/>
      <c r="E73" s="10"/>
      <c r="F73" s="78"/>
      <c r="G73" s="78"/>
      <c r="H73" s="78"/>
      <c r="I73" s="78"/>
      <c r="J73" s="78"/>
      <c r="K73" s="78"/>
      <c r="L73" s="78"/>
      <c r="M73" s="78"/>
      <c r="N73" s="78"/>
      <c r="O73" s="82"/>
      <c r="P73" s="82"/>
      <c r="Q73" s="82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ht="13.2">
      <c r="A74" s="10"/>
      <c r="B74" s="10"/>
      <c r="C74" s="10"/>
      <c r="D74" s="10"/>
      <c r="E74" s="10"/>
      <c r="F74" s="78"/>
      <c r="G74" s="78"/>
      <c r="H74" s="78"/>
      <c r="I74" s="78"/>
      <c r="J74" s="78"/>
      <c r="K74" s="78"/>
      <c r="L74" s="78"/>
      <c r="M74" s="78"/>
      <c r="N74" s="78"/>
      <c r="O74" s="82"/>
      <c r="P74" s="82"/>
      <c r="Q74" s="82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ht="13.2">
      <c r="A75" s="10"/>
      <c r="B75" s="10"/>
      <c r="C75" s="10"/>
      <c r="D75" s="10"/>
      <c r="E75" s="10"/>
      <c r="F75" s="78"/>
      <c r="G75" s="78"/>
      <c r="H75" s="78"/>
      <c r="I75" s="78"/>
      <c r="J75" s="78"/>
      <c r="K75" s="78"/>
      <c r="L75" s="78"/>
      <c r="M75" s="78"/>
      <c r="N75" s="78"/>
      <c r="O75" s="82"/>
      <c r="P75" s="82"/>
      <c r="Q75" s="82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3.2">
      <c r="A76" s="10"/>
      <c r="B76" s="10"/>
      <c r="C76" s="10"/>
      <c r="D76" s="10"/>
      <c r="E76" s="10"/>
      <c r="F76" s="78"/>
      <c r="G76" s="78"/>
      <c r="H76" s="78"/>
      <c r="I76" s="78"/>
      <c r="J76" s="78"/>
      <c r="K76" s="78"/>
      <c r="L76" s="78"/>
      <c r="M76" s="78"/>
      <c r="N76" s="78"/>
      <c r="O76" s="82"/>
      <c r="P76" s="82"/>
      <c r="Q76" s="82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ht="13.2">
      <c r="A77" s="10"/>
      <c r="B77" s="10"/>
      <c r="C77" s="10"/>
      <c r="D77" s="10"/>
      <c r="E77" s="10"/>
      <c r="F77" s="78"/>
      <c r="G77" s="78"/>
      <c r="H77" s="78"/>
      <c r="I77" s="78"/>
      <c r="J77" s="78"/>
      <c r="K77" s="78"/>
      <c r="L77" s="78"/>
      <c r="M77" s="78"/>
      <c r="N77" s="78"/>
      <c r="O77" s="82"/>
      <c r="P77" s="82"/>
      <c r="Q77" s="82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ht="13.2">
      <c r="A78" s="10"/>
      <c r="B78" s="10"/>
      <c r="C78" s="10"/>
      <c r="D78" s="10"/>
      <c r="E78" s="10"/>
      <c r="F78" s="78"/>
      <c r="G78" s="78"/>
      <c r="H78" s="78"/>
      <c r="I78" s="78"/>
      <c r="J78" s="78"/>
      <c r="K78" s="78"/>
      <c r="L78" s="78"/>
      <c r="M78" s="78"/>
      <c r="N78" s="78"/>
      <c r="O78" s="82"/>
      <c r="P78" s="82"/>
      <c r="Q78" s="82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ht="13.2">
      <c r="A79" s="10"/>
      <c r="B79" s="10"/>
      <c r="C79" s="10"/>
      <c r="D79" s="10"/>
      <c r="E79" s="10"/>
      <c r="F79" s="78"/>
      <c r="G79" s="78"/>
      <c r="H79" s="78"/>
      <c r="I79" s="78"/>
      <c r="J79" s="78"/>
      <c r="K79" s="78"/>
      <c r="L79" s="78"/>
      <c r="M79" s="78"/>
      <c r="N79" s="78"/>
      <c r="O79" s="82"/>
      <c r="P79" s="82"/>
      <c r="Q79" s="82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ht="13.2">
      <c r="A80" s="10"/>
      <c r="B80" s="10"/>
      <c r="C80" s="10"/>
      <c r="D80" s="10"/>
      <c r="E80" s="10"/>
      <c r="F80" s="78"/>
      <c r="G80" s="78"/>
      <c r="H80" s="78"/>
      <c r="I80" s="78"/>
      <c r="J80" s="78"/>
      <c r="K80" s="78"/>
      <c r="L80" s="78"/>
      <c r="M80" s="78"/>
      <c r="N80" s="78"/>
      <c r="O80" s="82"/>
      <c r="P80" s="82"/>
      <c r="Q80" s="82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ht="13.2">
      <c r="A81" s="10"/>
      <c r="B81" s="10"/>
      <c r="C81" s="10"/>
      <c r="D81" s="10"/>
      <c r="E81" s="10"/>
      <c r="F81" s="78"/>
      <c r="G81" s="78"/>
      <c r="H81" s="78"/>
      <c r="I81" s="78"/>
      <c r="J81" s="78"/>
      <c r="K81" s="78"/>
      <c r="L81" s="78"/>
      <c r="M81" s="78"/>
      <c r="N81" s="78"/>
      <c r="O81" s="82"/>
      <c r="P81" s="82"/>
      <c r="Q81" s="82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ht="13.2">
      <c r="A82" s="10"/>
      <c r="B82" s="10"/>
      <c r="C82" s="10"/>
      <c r="D82" s="10"/>
      <c r="E82" s="10"/>
      <c r="F82" s="78"/>
      <c r="G82" s="78"/>
      <c r="H82" s="78"/>
      <c r="I82" s="78"/>
      <c r="J82" s="78"/>
      <c r="K82" s="78"/>
      <c r="L82" s="78"/>
      <c r="M82" s="78"/>
      <c r="N82" s="78"/>
      <c r="O82" s="82"/>
      <c r="P82" s="82"/>
      <c r="Q82" s="82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 ht="13.2">
      <c r="A83" s="10"/>
      <c r="B83" s="10"/>
      <c r="C83" s="10"/>
      <c r="D83" s="10"/>
      <c r="E83" s="10"/>
      <c r="F83" s="78"/>
      <c r="G83" s="78"/>
      <c r="H83" s="78"/>
      <c r="I83" s="78"/>
      <c r="J83" s="78"/>
      <c r="K83" s="78"/>
      <c r="L83" s="78"/>
      <c r="M83" s="78"/>
      <c r="N83" s="78"/>
      <c r="O83" s="82"/>
      <c r="P83" s="82"/>
      <c r="Q83" s="82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ht="13.2">
      <c r="A84" s="10"/>
      <c r="B84" s="10"/>
      <c r="C84" s="10"/>
      <c r="D84" s="10"/>
      <c r="E84" s="10"/>
      <c r="F84" s="78"/>
      <c r="G84" s="78"/>
      <c r="H84" s="78"/>
      <c r="I84" s="78"/>
      <c r="J84" s="78"/>
      <c r="K84" s="78"/>
      <c r="L84" s="78"/>
      <c r="M84" s="78"/>
      <c r="N84" s="78"/>
      <c r="O84" s="82"/>
      <c r="P84" s="82"/>
      <c r="Q84" s="82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 ht="13.2">
      <c r="A85" s="10"/>
      <c r="B85" s="10"/>
      <c r="C85" s="10"/>
      <c r="D85" s="10"/>
      <c r="E85" s="10"/>
      <c r="F85" s="78"/>
      <c r="G85" s="78"/>
      <c r="H85" s="78"/>
      <c r="I85" s="78"/>
      <c r="J85" s="78"/>
      <c r="K85" s="78"/>
      <c r="L85" s="78"/>
      <c r="M85" s="78"/>
      <c r="N85" s="78"/>
      <c r="O85" s="82"/>
      <c r="P85" s="82"/>
      <c r="Q85" s="82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ht="13.2">
      <c r="A86" s="10"/>
      <c r="B86" s="10"/>
      <c r="C86" s="10"/>
      <c r="D86" s="10"/>
      <c r="E86" s="10"/>
      <c r="F86" s="78"/>
      <c r="G86" s="78"/>
      <c r="H86" s="78"/>
      <c r="I86" s="78"/>
      <c r="J86" s="78"/>
      <c r="K86" s="78"/>
      <c r="L86" s="78"/>
      <c r="M86" s="78"/>
      <c r="N86" s="78"/>
      <c r="O86" s="82"/>
      <c r="P86" s="82"/>
      <c r="Q86" s="82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ht="13.2">
      <c r="A87" s="10"/>
      <c r="B87" s="10"/>
      <c r="C87" s="10"/>
      <c r="D87" s="10"/>
      <c r="E87" s="10"/>
      <c r="F87" s="78"/>
      <c r="G87" s="78"/>
      <c r="H87" s="78"/>
      <c r="I87" s="78"/>
      <c r="J87" s="78"/>
      <c r="K87" s="78"/>
      <c r="L87" s="78"/>
      <c r="M87" s="78"/>
      <c r="N87" s="78"/>
      <c r="O87" s="82"/>
      <c r="P87" s="82"/>
      <c r="Q87" s="82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ht="13.2">
      <c r="A88" s="10"/>
      <c r="B88" s="10"/>
      <c r="C88" s="10"/>
      <c r="D88" s="10"/>
      <c r="E88" s="10"/>
      <c r="F88" s="78"/>
      <c r="G88" s="78"/>
      <c r="H88" s="78"/>
      <c r="I88" s="78"/>
      <c r="J88" s="78"/>
      <c r="K88" s="78"/>
      <c r="L88" s="78"/>
      <c r="M88" s="78"/>
      <c r="N88" s="78"/>
      <c r="O88" s="82"/>
      <c r="P88" s="82"/>
      <c r="Q88" s="82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ht="13.2">
      <c r="A89" s="10"/>
      <c r="B89" s="10"/>
      <c r="C89" s="10"/>
      <c r="D89" s="10"/>
      <c r="E89" s="10"/>
      <c r="F89" s="78"/>
      <c r="G89" s="78"/>
      <c r="H89" s="78"/>
      <c r="I89" s="78"/>
      <c r="J89" s="78"/>
      <c r="K89" s="78"/>
      <c r="L89" s="78"/>
      <c r="M89" s="78"/>
      <c r="N89" s="78"/>
      <c r="O89" s="82"/>
      <c r="P89" s="82"/>
      <c r="Q89" s="82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 ht="13.2">
      <c r="A90" s="10"/>
      <c r="B90" s="10"/>
      <c r="C90" s="10"/>
      <c r="D90" s="10"/>
      <c r="E90" s="10"/>
      <c r="F90" s="78"/>
      <c r="G90" s="78"/>
      <c r="H90" s="78"/>
      <c r="I90" s="78"/>
      <c r="J90" s="78"/>
      <c r="K90" s="78"/>
      <c r="L90" s="78"/>
      <c r="M90" s="78"/>
      <c r="N90" s="78"/>
      <c r="O90" s="82"/>
      <c r="P90" s="82"/>
      <c r="Q90" s="82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1:33" ht="13.2">
      <c r="A91" s="10"/>
      <c r="B91" s="10"/>
      <c r="C91" s="10"/>
      <c r="D91" s="10"/>
      <c r="E91" s="10"/>
      <c r="F91" s="78"/>
      <c r="G91" s="78"/>
      <c r="H91" s="78"/>
      <c r="I91" s="78"/>
      <c r="J91" s="78"/>
      <c r="K91" s="78"/>
      <c r="L91" s="78"/>
      <c r="M91" s="78"/>
      <c r="N91" s="78"/>
      <c r="O91" s="82"/>
      <c r="P91" s="82"/>
      <c r="Q91" s="82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 ht="13.2">
      <c r="A92" s="10"/>
      <c r="B92" s="10"/>
      <c r="C92" s="10"/>
      <c r="D92" s="10"/>
      <c r="E92" s="10"/>
      <c r="F92" s="78"/>
      <c r="G92" s="78"/>
      <c r="H92" s="78"/>
      <c r="I92" s="78"/>
      <c r="J92" s="78"/>
      <c r="K92" s="78"/>
      <c r="L92" s="78"/>
      <c r="M92" s="78"/>
      <c r="N92" s="78"/>
      <c r="O92" s="82"/>
      <c r="P92" s="82"/>
      <c r="Q92" s="82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1:33" ht="13.2">
      <c r="A93" s="10"/>
      <c r="B93" s="10"/>
      <c r="C93" s="10"/>
      <c r="D93" s="10"/>
      <c r="E93" s="10"/>
      <c r="F93" s="78"/>
      <c r="G93" s="78"/>
      <c r="H93" s="78"/>
      <c r="I93" s="78"/>
      <c r="J93" s="78"/>
      <c r="K93" s="78"/>
      <c r="L93" s="78"/>
      <c r="M93" s="78"/>
      <c r="N93" s="78"/>
      <c r="O93" s="82"/>
      <c r="P93" s="82"/>
      <c r="Q93" s="82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 ht="13.2">
      <c r="A94" s="10"/>
      <c r="B94" s="10"/>
      <c r="C94" s="10"/>
      <c r="D94" s="10"/>
      <c r="E94" s="10"/>
      <c r="F94" s="78"/>
      <c r="G94" s="78"/>
      <c r="H94" s="78"/>
      <c r="I94" s="78"/>
      <c r="J94" s="78"/>
      <c r="K94" s="78"/>
      <c r="L94" s="78"/>
      <c r="M94" s="78"/>
      <c r="N94" s="78"/>
      <c r="O94" s="82"/>
      <c r="P94" s="82"/>
      <c r="Q94" s="82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1:33" ht="13.2">
      <c r="A95" s="10"/>
      <c r="B95" s="10"/>
      <c r="C95" s="10"/>
      <c r="D95" s="10"/>
      <c r="E95" s="10"/>
      <c r="F95" s="78"/>
      <c r="G95" s="78"/>
      <c r="H95" s="78"/>
      <c r="I95" s="78"/>
      <c r="J95" s="78"/>
      <c r="K95" s="78"/>
      <c r="L95" s="78"/>
      <c r="M95" s="78"/>
      <c r="N95" s="78"/>
      <c r="O95" s="82"/>
      <c r="P95" s="82"/>
      <c r="Q95" s="82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 ht="13.2">
      <c r="A96" s="10"/>
      <c r="B96" s="10"/>
      <c r="C96" s="10"/>
      <c r="D96" s="10"/>
      <c r="E96" s="10"/>
      <c r="F96" s="78"/>
      <c r="G96" s="78"/>
      <c r="H96" s="78"/>
      <c r="I96" s="78"/>
      <c r="J96" s="78"/>
      <c r="K96" s="78"/>
      <c r="L96" s="78"/>
      <c r="M96" s="78"/>
      <c r="N96" s="78"/>
      <c r="O96" s="82"/>
      <c r="P96" s="82"/>
      <c r="Q96" s="82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 ht="13.2">
      <c r="A97" s="10"/>
      <c r="B97" s="10"/>
      <c r="C97" s="10"/>
      <c r="D97" s="10"/>
      <c r="E97" s="10"/>
      <c r="F97" s="78"/>
      <c r="G97" s="78"/>
      <c r="H97" s="78"/>
      <c r="I97" s="78"/>
      <c r="J97" s="78"/>
      <c r="K97" s="78"/>
      <c r="L97" s="78"/>
      <c r="M97" s="78"/>
      <c r="N97" s="78"/>
      <c r="O97" s="82"/>
      <c r="P97" s="82"/>
      <c r="Q97" s="82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ht="13.2">
      <c r="A98" s="10"/>
      <c r="B98" s="10"/>
      <c r="C98" s="10"/>
      <c r="D98" s="10"/>
      <c r="E98" s="10"/>
      <c r="F98" s="78"/>
      <c r="G98" s="78"/>
      <c r="H98" s="78"/>
      <c r="I98" s="78"/>
      <c r="J98" s="78"/>
      <c r="K98" s="78"/>
      <c r="L98" s="78"/>
      <c r="M98" s="78"/>
      <c r="N98" s="78"/>
      <c r="O98" s="82"/>
      <c r="P98" s="82"/>
      <c r="Q98" s="82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 ht="13.2">
      <c r="A99" s="10"/>
      <c r="B99" s="10"/>
      <c r="C99" s="10"/>
      <c r="D99" s="10"/>
      <c r="E99" s="10"/>
      <c r="F99" s="78"/>
      <c r="G99" s="78"/>
      <c r="H99" s="78"/>
      <c r="I99" s="78"/>
      <c r="J99" s="78"/>
      <c r="K99" s="78"/>
      <c r="L99" s="78"/>
      <c r="M99" s="78"/>
      <c r="N99" s="78"/>
      <c r="O99" s="82"/>
      <c r="P99" s="82"/>
      <c r="Q99" s="82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 ht="13.2">
      <c r="A100" s="10"/>
      <c r="B100" s="10"/>
      <c r="C100" s="10"/>
      <c r="D100" s="10"/>
      <c r="E100" s="10"/>
      <c r="F100" s="78"/>
      <c r="G100" s="78"/>
      <c r="H100" s="78"/>
      <c r="I100" s="78"/>
      <c r="J100" s="78"/>
      <c r="K100" s="78"/>
      <c r="L100" s="78"/>
      <c r="M100" s="78"/>
      <c r="N100" s="78"/>
      <c r="O100" s="82"/>
      <c r="P100" s="82"/>
      <c r="Q100" s="82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 ht="13.2">
      <c r="A101" s="10"/>
      <c r="B101" s="10"/>
      <c r="C101" s="10"/>
      <c r="D101" s="10"/>
      <c r="E101" s="10"/>
      <c r="F101" s="78"/>
      <c r="G101" s="78"/>
      <c r="H101" s="78"/>
      <c r="I101" s="78"/>
      <c r="J101" s="78"/>
      <c r="K101" s="78"/>
      <c r="L101" s="78"/>
      <c r="M101" s="78"/>
      <c r="N101" s="78"/>
      <c r="O101" s="82"/>
      <c r="P101" s="82"/>
      <c r="Q101" s="82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 ht="13.2">
      <c r="A102" s="10"/>
      <c r="B102" s="10"/>
      <c r="C102" s="10"/>
      <c r="D102" s="10"/>
      <c r="E102" s="10"/>
      <c r="F102" s="78"/>
      <c r="G102" s="78"/>
      <c r="H102" s="78"/>
      <c r="I102" s="78"/>
      <c r="J102" s="78"/>
      <c r="K102" s="78"/>
      <c r="L102" s="78"/>
      <c r="M102" s="78"/>
      <c r="N102" s="78"/>
      <c r="O102" s="82"/>
      <c r="P102" s="82"/>
      <c r="Q102" s="82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1:33" ht="13.2">
      <c r="A103" s="10"/>
      <c r="B103" s="10"/>
      <c r="C103" s="10"/>
      <c r="D103" s="10"/>
      <c r="E103" s="10"/>
      <c r="F103" s="78"/>
      <c r="G103" s="78"/>
      <c r="H103" s="78"/>
      <c r="I103" s="78"/>
      <c r="J103" s="78"/>
      <c r="K103" s="78"/>
      <c r="L103" s="78"/>
      <c r="M103" s="78"/>
      <c r="N103" s="78"/>
      <c r="O103" s="82"/>
      <c r="P103" s="82"/>
      <c r="Q103" s="82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ht="13.2">
      <c r="A104" s="10"/>
      <c r="B104" s="10"/>
      <c r="C104" s="10"/>
      <c r="D104" s="10"/>
      <c r="E104" s="10"/>
      <c r="F104" s="78"/>
      <c r="G104" s="78"/>
      <c r="H104" s="78"/>
      <c r="I104" s="78"/>
      <c r="J104" s="78"/>
      <c r="K104" s="78"/>
      <c r="L104" s="78"/>
      <c r="M104" s="78"/>
      <c r="N104" s="78"/>
      <c r="O104" s="82"/>
      <c r="P104" s="82"/>
      <c r="Q104" s="82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 ht="13.2">
      <c r="A105" s="10"/>
      <c r="B105" s="10"/>
      <c r="C105" s="10"/>
      <c r="D105" s="10"/>
      <c r="E105" s="10"/>
      <c r="F105" s="78"/>
      <c r="G105" s="78"/>
      <c r="H105" s="78"/>
      <c r="I105" s="78"/>
      <c r="J105" s="78"/>
      <c r="K105" s="78"/>
      <c r="L105" s="78"/>
      <c r="M105" s="78"/>
      <c r="N105" s="78"/>
      <c r="O105" s="82"/>
      <c r="P105" s="82"/>
      <c r="Q105" s="82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1:33" ht="13.2">
      <c r="A106" s="10"/>
      <c r="B106" s="10"/>
      <c r="C106" s="10"/>
      <c r="D106" s="10"/>
      <c r="E106" s="10"/>
      <c r="F106" s="78"/>
      <c r="G106" s="78"/>
      <c r="H106" s="78"/>
      <c r="I106" s="78"/>
      <c r="J106" s="78"/>
      <c r="K106" s="78"/>
      <c r="L106" s="78"/>
      <c r="M106" s="78"/>
      <c r="N106" s="78"/>
      <c r="O106" s="82"/>
      <c r="P106" s="82"/>
      <c r="Q106" s="82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 ht="13.2">
      <c r="A107" s="10"/>
      <c r="B107" s="10"/>
      <c r="C107" s="10"/>
      <c r="D107" s="10"/>
      <c r="E107" s="10"/>
      <c r="F107" s="78"/>
      <c r="G107" s="78"/>
      <c r="H107" s="78"/>
      <c r="I107" s="78"/>
      <c r="J107" s="78"/>
      <c r="K107" s="78"/>
      <c r="L107" s="78"/>
      <c r="M107" s="78"/>
      <c r="N107" s="78"/>
      <c r="O107" s="82"/>
      <c r="P107" s="82"/>
      <c r="Q107" s="82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1:33" ht="13.2">
      <c r="A108" s="10"/>
      <c r="B108" s="10"/>
      <c r="C108" s="10"/>
      <c r="D108" s="10"/>
      <c r="E108" s="10"/>
      <c r="F108" s="78"/>
      <c r="G108" s="78"/>
      <c r="H108" s="78"/>
      <c r="I108" s="78"/>
      <c r="J108" s="78"/>
      <c r="K108" s="78"/>
      <c r="L108" s="78"/>
      <c r="M108" s="78"/>
      <c r="N108" s="78"/>
      <c r="O108" s="82"/>
      <c r="P108" s="82"/>
      <c r="Q108" s="82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ht="13.2">
      <c r="A109" s="10"/>
      <c r="B109" s="10"/>
      <c r="C109" s="10"/>
      <c r="D109" s="10"/>
      <c r="E109" s="10"/>
      <c r="F109" s="78"/>
      <c r="G109" s="78"/>
      <c r="H109" s="78"/>
      <c r="I109" s="78"/>
      <c r="J109" s="78"/>
      <c r="K109" s="78"/>
      <c r="L109" s="78"/>
      <c r="M109" s="78"/>
      <c r="N109" s="78"/>
      <c r="O109" s="82"/>
      <c r="P109" s="82"/>
      <c r="Q109" s="82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 ht="13.2">
      <c r="A110" s="10"/>
      <c r="B110" s="10"/>
      <c r="C110" s="10"/>
      <c r="D110" s="10"/>
      <c r="E110" s="10"/>
      <c r="F110" s="78"/>
      <c r="G110" s="78"/>
      <c r="H110" s="78"/>
      <c r="I110" s="78"/>
      <c r="J110" s="78"/>
      <c r="K110" s="78"/>
      <c r="L110" s="78"/>
      <c r="M110" s="78"/>
      <c r="N110" s="78"/>
      <c r="O110" s="82"/>
      <c r="P110" s="82"/>
      <c r="Q110" s="82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 ht="13.2">
      <c r="A111" s="10"/>
      <c r="B111" s="10"/>
      <c r="C111" s="10"/>
      <c r="D111" s="10"/>
      <c r="E111" s="10"/>
      <c r="F111" s="78"/>
      <c r="G111" s="78"/>
      <c r="H111" s="78"/>
      <c r="I111" s="78"/>
      <c r="J111" s="78"/>
      <c r="K111" s="78"/>
      <c r="L111" s="78"/>
      <c r="M111" s="78"/>
      <c r="N111" s="78"/>
      <c r="O111" s="82"/>
      <c r="P111" s="82"/>
      <c r="Q111" s="82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 ht="13.2">
      <c r="A112" s="10"/>
      <c r="B112" s="10"/>
      <c r="C112" s="10"/>
      <c r="D112" s="10"/>
      <c r="E112" s="10"/>
      <c r="F112" s="78"/>
      <c r="G112" s="78"/>
      <c r="H112" s="78"/>
      <c r="I112" s="78"/>
      <c r="J112" s="78"/>
      <c r="K112" s="78"/>
      <c r="L112" s="78"/>
      <c r="M112" s="78"/>
      <c r="N112" s="78"/>
      <c r="O112" s="82"/>
      <c r="P112" s="82"/>
      <c r="Q112" s="82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 ht="13.2">
      <c r="A113" s="10"/>
      <c r="B113" s="10"/>
      <c r="C113" s="10"/>
      <c r="D113" s="10"/>
      <c r="E113" s="10"/>
      <c r="F113" s="78"/>
      <c r="G113" s="78"/>
      <c r="H113" s="78"/>
      <c r="I113" s="78"/>
      <c r="J113" s="78"/>
      <c r="K113" s="78"/>
      <c r="L113" s="78"/>
      <c r="M113" s="78"/>
      <c r="N113" s="78"/>
      <c r="O113" s="82"/>
      <c r="P113" s="82"/>
      <c r="Q113" s="82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 ht="13.2">
      <c r="A114" s="10"/>
      <c r="B114" s="10"/>
      <c r="C114" s="10"/>
      <c r="D114" s="10"/>
      <c r="E114" s="10"/>
      <c r="F114" s="78"/>
      <c r="G114" s="78"/>
      <c r="H114" s="78"/>
      <c r="I114" s="78"/>
      <c r="J114" s="78"/>
      <c r="K114" s="78"/>
      <c r="L114" s="78"/>
      <c r="M114" s="78"/>
      <c r="N114" s="78"/>
      <c r="O114" s="82"/>
      <c r="P114" s="82"/>
      <c r="Q114" s="82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ht="13.2">
      <c r="A115" s="10"/>
      <c r="B115" s="10"/>
      <c r="C115" s="10"/>
      <c r="D115" s="10"/>
      <c r="E115" s="10"/>
      <c r="F115" s="78"/>
      <c r="G115" s="78"/>
      <c r="H115" s="78"/>
      <c r="I115" s="78"/>
      <c r="J115" s="78"/>
      <c r="K115" s="78"/>
      <c r="L115" s="78"/>
      <c r="M115" s="78"/>
      <c r="N115" s="78"/>
      <c r="O115" s="82"/>
      <c r="P115" s="82"/>
      <c r="Q115" s="82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 ht="13.2">
      <c r="A116" s="10"/>
      <c r="B116" s="10"/>
      <c r="C116" s="10"/>
      <c r="D116" s="10"/>
      <c r="E116" s="10"/>
      <c r="F116" s="78"/>
      <c r="G116" s="78"/>
      <c r="H116" s="78"/>
      <c r="I116" s="78"/>
      <c r="J116" s="78"/>
      <c r="K116" s="78"/>
      <c r="L116" s="78"/>
      <c r="M116" s="78"/>
      <c r="N116" s="78"/>
      <c r="O116" s="82"/>
      <c r="P116" s="82"/>
      <c r="Q116" s="82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ht="13.2">
      <c r="A117" s="10"/>
      <c r="B117" s="10"/>
      <c r="C117" s="10"/>
      <c r="D117" s="10"/>
      <c r="E117" s="10"/>
      <c r="F117" s="78"/>
      <c r="G117" s="78"/>
      <c r="H117" s="78"/>
      <c r="I117" s="78"/>
      <c r="J117" s="78"/>
      <c r="K117" s="78"/>
      <c r="L117" s="78"/>
      <c r="M117" s="78"/>
      <c r="N117" s="78"/>
      <c r="O117" s="82"/>
      <c r="P117" s="82"/>
      <c r="Q117" s="82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 ht="13.2">
      <c r="A118" s="10"/>
      <c r="B118" s="10"/>
      <c r="C118" s="10"/>
      <c r="D118" s="10"/>
      <c r="E118" s="10"/>
      <c r="F118" s="78"/>
      <c r="G118" s="78"/>
      <c r="H118" s="78"/>
      <c r="I118" s="78"/>
      <c r="J118" s="78"/>
      <c r="K118" s="78"/>
      <c r="L118" s="78"/>
      <c r="M118" s="78"/>
      <c r="N118" s="78"/>
      <c r="O118" s="82"/>
      <c r="P118" s="82"/>
      <c r="Q118" s="82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1:33" ht="13.2">
      <c r="A119" s="10"/>
      <c r="B119" s="10"/>
      <c r="C119" s="10"/>
      <c r="D119" s="10"/>
      <c r="E119" s="10"/>
      <c r="F119" s="78"/>
      <c r="G119" s="78"/>
      <c r="H119" s="78"/>
      <c r="I119" s="78"/>
      <c r="J119" s="78"/>
      <c r="K119" s="78"/>
      <c r="L119" s="78"/>
      <c r="M119" s="78"/>
      <c r="N119" s="78"/>
      <c r="O119" s="82"/>
      <c r="P119" s="82"/>
      <c r="Q119" s="82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 ht="13.2">
      <c r="A120" s="10"/>
      <c r="B120" s="10"/>
      <c r="C120" s="10"/>
      <c r="D120" s="10"/>
      <c r="E120" s="10"/>
      <c r="F120" s="78"/>
      <c r="G120" s="78"/>
      <c r="H120" s="78"/>
      <c r="I120" s="78"/>
      <c r="J120" s="78"/>
      <c r="K120" s="78"/>
      <c r="L120" s="78"/>
      <c r="M120" s="78"/>
      <c r="N120" s="78"/>
      <c r="O120" s="82"/>
      <c r="P120" s="82"/>
      <c r="Q120" s="82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1:33" ht="13.2">
      <c r="A121" s="10"/>
      <c r="B121" s="10"/>
      <c r="C121" s="10"/>
      <c r="D121" s="10"/>
      <c r="E121" s="10"/>
      <c r="F121" s="78"/>
      <c r="G121" s="78"/>
      <c r="H121" s="78"/>
      <c r="I121" s="78"/>
      <c r="J121" s="78"/>
      <c r="K121" s="78"/>
      <c r="L121" s="78"/>
      <c r="M121" s="78"/>
      <c r="N121" s="78"/>
      <c r="O121" s="82"/>
      <c r="P121" s="82"/>
      <c r="Q121" s="82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 ht="13.2">
      <c r="A122" s="10"/>
      <c r="B122" s="10"/>
      <c r="C122" s="10"/>
      <c r="D122" s="10"/>
      <c r="E122" s="10"/>
      <c r="F122" s="78"/>
      <c r="G122" s="78"/>
      <c r="H122" s="78"/>
      <c r="I122" s="78"/>
      <c r="J122" s="78"/>
      <c r="K122" s="78"/>
      <c r="L122" s="78"/>
      <c r="M122" s="78"/>
      <c r="N122" s="78"/>
      <c r="O122" s="82"/>
      <c r="P122" s="82"/>
      <c r="Q122" s="82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1:33" ht="13.2">
      <c r="A123" s="10"/>
      <c r="B123" s="10"/>
      <c r="C123" s="10"/>
      <c r="D123" s="10"/>
      <c r="E123" s="10"/>
      <c r="F123" s="78"/>
      <c r="G123" s="78"/>
      <c r="H123" s="78"/>
      <c r="I123" s="78"/>
      <c r="J123" s="78"/>
      <c r="K123" s="78"/>
      <c r="L123" s="78"/>
      <c r="M123" s="78"/>
      <c r="N123" s="78"/>
      <c r="O123" s="82"/>
      <c r="P123" s="82"/>
      <c r="Q123" s="82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 ht="13.2">
      <c r="A124" s="10"/>
      <c r="B124" s="10"/>
      <c r="C124" s="10"/>
      <c r="D124" s="10"/>
      <c r="E124" s="10"/>
      <c r="F124" s="78"/>
      <c r="G124" s="78"/>
      <c r="H124" s="78"/>
      <c r="I124" s="78"/>
      <c r="J124" s="78"/>
      <c r="K124" s="78"/>
      <c r="L124" s="78"/>
      <c r="M124" s="78"/>
      <c r="N124" s="78"/>
      <c r="O124" s="82"/>
      <c r="P124" s="82"/>
      <c r="Q124" s="82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1:33" ht="13.2">
      <c r="A125" s="10"/>
      <c r="B125" s="10"/>
      <c r="C125" s="10"/>
      <c r="D125" s="10"/>
      <c r="E125" s="10"/>
      <c r="F125" s="78"/>
      <c r="G125" s="78"/>
      <c r="H125" s="78"/>
      <c r="I125" s="78"/>
      <c r="J125" s="78"/>
      <c r="K125" s="78"/>
      <c r="L125" s="78"/>
      <c r="M125" s="78"/>
      <c r="N125" s="78"/>
      <c r="O125" s="82"/>
      <c r="P125" s="82"/>
      <c r="Q125" s="82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 ht="13.2">
      <c r="A126" s="10"/>
      <c r="B126" s="10"/>
      <c r="C126" s="10"/>
      <c r="D126" s="10"/>
      <c r="E126" s="10"/>
      <c r="F126" s="78"/>
      <c r="G126" s="78"/>
      <c r="H126" s="78"/>
      <c r="I126" s="78"/>
      <c r="J126" s="78"/>
      <c r="K126" s="78"/>
      <c r="L126" s="78"/>
      <c r="M126" s="78"/>
      <c r="N126" s="78"/>
      <c r="O126" s="82"/>
      <c r="P126" s="82"/>
      <c r="Q126" s="82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1:33" ht="13.2">
      <c r="A127" s="10"/>
      <c r="B127" s="10"/>
      <c r="C127" s="10"/>
      <c r="D127" s="10"/>
      <c r="E127" s="10"/>
      <c r="F127" s="78"/>
      <c r="G127" s="78"/>
      <c r="H127" s="78"/>
      <c r="I127" s="78"/>
      <c r="J127" s="78"/>
      <c r="K127" s="78"/>
      <c r="L127" s="78"/>
      <c r="M127" s="78"/>
      <c r="N127" s="78"/>
      <c r="O127" s="82"/>
      <c r="P127" s="82"/>
      <c r="Q127" s="82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 ht="13.2">
      <c r="A128" s="10"/>
      <c r="B128" s="10"/>
      <c r="C128" s="10"/>
      <c r="D128" s="10"/>
      <c r="E128" s="10"/>
      <c r="F128" s="78"/>
      <c r="G128" s="78"/>
      <c r="H128" s="78"/>
      <c r="I128" s="78"/>
      <c r="J128" s="78"/>
      <c r="K128" s="78"/>
      <c r="L128" s="78"/>
      <c r="M128" s="78"/>
      <c r="N128" s="78"/>
      <c r="O128" s="82"/>
      <c r="P128" s="82"/>
      <c r="Q128" s="82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1:33" ht="13.2">
      <c r="A129" s="10"/>
      <c r="B129" s="10"/>
      <c r="C129" s="10"/>
      <c r="D129" s="10"/>
      <c r="E129" s="10"/>
      <c r="F129" s="78"/>
      <c r="G129" s="78"/>
      <c r="H129" s="78"/>
      <c r="I129" s="78"/>
      <c r="J129" s="78"/>
      <c r="K129" s="78"/>
      <c r="L129" s="78"/>
      <c r="M129" s="78"/>
      <c r="N129" s="78"/>
      <c r="O129" s="82"/>
      <c r="P129" s="82"/>
      <c r="Q129" s="82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 ht="13.2">
      <c r="A130" s="10"/>
      <c r="B130" s="10"/>
      <c r="C130" s="10"/>
      <c r="D130" s="10"/>
      <c r="E130" s="10"/>
      <c r="F130" s="78"/>
      <c r="G130" s="78"/>
      <c r="H130" s="78"/>
      <c r="I130" s="78"/>
      <c r="J130" s="78"/>
      <c r="K130" s="78"/>
      <c r="L130" s="78"/>
      <c r="M130" s="78"/>
      <c r="N130" s="78"/>
      <c r="O130" s="82"/>
      <c r="P130" s="82"/>
      <c r="Q130" s="82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1:33" ht="13.2">
      <c r="A131" s="10"/>
      <c r="B131" s="10"/>
      <c r="C131" s="10"/>
      <c r="D131" s="10"/>
      <c r="E131" s="10"/>
      <c r="F131" s="78"/>
      <c r="G131" s="78"/>
      <c r="H131" s="78"/>
      <c r="I131" s="78"/>
      <c r="J131" s="78"/>
      <c r="K131" s="78"/>
      <c r="L131" s="78"/>
      <c r="M131" s="78"/>
      <c r="N131" s="78"/>
      <c r="O131" s="82"/>
      <c r="P131" s="82"/>
      <c r="Q131" s="82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ht="13.2">
      <c r="A132" s="10"/>
      <c r="B132" s="10"/>
      <c r="C132" s="10"/>
      <c r="D132" s="10"/>
      <c r="E132" s="10"/>
      <c r="F132" s="78"/>
      <c r="G132" s="78"/>
      <c r="H132" s="78"/>
      <c r="I132" s="78"/>
      <c r="J132" s="78"/>
      <c r="K132" s="78"/>
      <c r="L132" s="78"/>
      <c r="M132" s="78"/>
      <c r="N132" s="78"/>
      <c r="O132" s="82"/>
      <c r="P132" s="82"/>
      <c r="Q132" s="82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1:33" ht="13.2">
      <c r="A133" s="10"/>
      <c r="B133" s="10"/>
      <c r="C133" s="10"/>
      <c r="D133" s="10"/>
      <c r="E133" s="10"/>
      <c r="F133" s="78"/>
      <c r="G133" s="78"/>
      <c r="H133" s="78"/>
      <c r="I133" s="78"/>
      <c r="J133" s="78"/>
      <c r="K133" s="78"/>
      <c r="L133" s="78"/>
      <c r="M133" s="78"/>
      <c r="N133" s="78"/>
      <c r="O133" s="82"/>
      <c r="P133" s="82"/>
      <c r="Q133" s="82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 ht="13.2">
      <c r="A134" s="10"/>
      <c r="B134" s="10"/>
      <c r="C134" s="10"/>
      <c r="D134" s="10"/>
      <c r="E134" s="10"/>
      <c r="F134" s="78"/>
      <c r="G134" s="78"/>
      <c r="H134" s="78"/>
      <c r="I134" s="78"/>
      <c r="J134" s="78"/>
      <c r="K134" s="78"/>
      <c r="L134" s="78"/>
      <c r="M134" s="78"/>
      <c r="N134" s="78"/>
      <c r="O134" s="82"/>
      <c r="P134" s="82"/>
      <c r="Q134" s="82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ht="13.2">
      <c r="A135" s="10"/>
      <c r="B135" s="10"/>
      <c r="C135" s="10"/>
      <c r="D135" s="10"/>
      <c r="E135" s="10"/>
      <c r="F135" s="78"/>
      <c r="G135" s="78"/>
      <c r="H135" s="78"/>
      <c r="I135" s="78"/>
      <c r="J135" s="78"/>
      <c r="K135" s="78"/>
      <c r="L135" s="78"/>
      <c r="M135" s="78"/>
      <c r="N135" s="78"/>
      <c r="O135" s="82"/>
      <c r="P135" s="82"/>
      <c r="Q135" s="82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 ht="13.2">
      <c r="A136" s="10"/>
      <c r="B136" s="10"/>
      <c r="C136" s="10"/>
      <c r="D136" s="10"/>
      <c r="E136" s="10"/>
      <c r="F136" s="78"/>
      <c r="G136" s="78"/>
      <c r="H136" s="78"/>
      <c r="I136" s="78"/>
      <c r="J136" s="78"/>
      <c r="K136" s="78"/>
      <c r="L136" s="78"/>
      <c r="M136" s="78"/>
      <c r="N136" s="78"/>
      <c r="O136" s="82"/>
      <c r="P136" s="82"/>
      <c r="Q136" s="82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 ht="13.2">
      <c r="A137" s="10"/>
      <c r="B137" s="10"/>
      <c r="C137" s="10"/>
      <c r="D137" s="10"/>
      <c r="E137" s="10"/>
      <c r="F137" s="78"/>
      <c r="G137" s="78"/>
      <c r="H137" s="78"/>
      <c r="I137" s="78"/>
      <c r="J137" s="78"/>
      <c r="K137" s="78"/>
      <c r="L137" s="78"/>
      <c r="M137" s="78"/>
      <c r="N137" s="78"/>
      <c r="O137" s="82"/>
      <c r="P137" s="82"/>
      <c r="Q137" s="82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 ht="13.2">
      <c r="A138" s="10"/>
      <c r="B138" s="10"/>
      <c r="C138" s="10"/>
      <c r="D138" s="10"/>
      <c r="E138" s="10"/>
      <c r="F138" s="78"/>
      <c r="G138" s="78"/>
      <c r="H138" s="78"/>
      <c r="I138" s="78"/>
      <c r="J138" s="78"/>
      <c r="K138" s="78"/>
      <c r="L138" s="78"/>
      <c r="M138" s="78"/>
      <c r="N138" s="78"/>
      <c r="O138" s="82"/>
      <c r="P138" s="82"/>
      <c r="Q138" s="82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1:33" ht="13.2">
      <c r="A139" s="10"/>
      <c r="B139" s="10"/>
      <c r="C139" s="10"/>
      <c r="D139" s="10"/>
      <c r="E139" s="10"/>
      <c r="F139" s="78"/>
      <c r="G139" s="78"/>
      <c r="H139" s="78"/>
      <c r="I139" s="78"/>
      <c r="J139" s="78"/>
      <c r="K139" s="78"/>
      <c r="L139" s="78"/>
      <c r="M139" s="78"/>
      <c r="N139" s="78"/>
      <c r="O139" s="82"/>
      <c r="P139" s="82"/>
      <c r="Q139" s="82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 ht="13.2">
      <c r="A140" s="10"/>
      <c r="B140" s="10"/>
      <c r="C140" s="10"/>
      <c r="D140" s="10"/>
      <c r="E140" s="10"/>
      <c r="F140" s="78"/>
      <c r="G140" s="78"/>
      <c r="H140" s="78"/>
      <c r="I140" s="78"/>
      <c r="J140" s="78"/>
      <c r="K140" s="78"/>
      <c r="L140" s="78"/>
      <c r="M140" s="78"/>
      <c r="N140" s="78"/>
      <c r="O140" s="82"/>
      <c r="P140" s="82"/>
      <c r="Q140" s="82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1:33" ht="13.2">
      <c r="A141" s="10"/>
      <c r="B141" s="10"/>
      <c r="C141" s="10"/>
      <c r="D141" s="10"/>
      <c r="E141" s="10"/>
      <c r="F141" s="78"/>
      <c r="G141" s="78"/>
      <c r="H141" s="78"/>
      <c r="I141" s="78"/>
      <c r="J141" s="78"/>
      <c r="K141" s="78"/>
      <c r="L141" s="78"/>
      <c r="M141" s="78"/>
      <c r="N141" s="78"/>
      <c r="O141" s="82"/>
      <c r="P141" s="82"/>
      <c r="Q141" s="82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 ht="13.2">
      <c r="A142" s="10"/>
      <c r="B142" s="10"/>
      <c r="C142" s="10"/>
      <c r="D142" s="10"/>
      <c r="E142" s="10"/>
      <c r="F142" s="78"/>
      <c r="G142" s="78"/>
      <c r="H142" s="78"/>
      <c r="I142" s="78"/>
      <c r="J142" s="78"/>
      <c r="K142" s="78"/>
      <c r="L142" s="78"/>
      <c r="M142" s="78"/>
      <c r="N142" s="78"/>
      <c r="O142" s="82"/>
      <c r="P142" s="82"/>
      <c r="Q142" s="82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ht="13.2">
      <c r="A143" s="10"/>
      <c r="B143" s="10"/>
      <c r="C143" s="10"/>
      <c r="D143" s="10"/>
      <c r="E143" s="10"/>
      <c r="F143" s="78"/>
      <c r="G143" s="78"/>
      <c r="H143" s="78"/>
      <c r="I143" s="78"/>
      <c r="J143" s="78"/>
      <c r="K143" s="78"/>
      <c r="L143" s="78"/>
      <c r="M143" s="78"/>
      <c r="N143" s="78"/>
      <c r="O143" s="82"/>
      <c r="P143" s="82"/>
      <c r="Q143" s="82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1:33" ht="13.2">
      <c r="A144" s="10"/>
      <c r="B144" s="10"/>
      <c r="C144" s="10"/>
      <c r="D144" s="10"/>
      <c r="E144" s="10"/>
      <c r="F144" s="78"/>
      <c r="G144" s="78"/>
      <c r="H144" s="78"/>
      <c r="I144" s="78"/>
      <c r="J144" s="78"/>
      <c r="K144" s="78"/>
      <c r="L144" s="78"/>
      <c r="M144" s="78"/>
      <c r="N144" s="78"/>
      <c r="O144" s="82"/>
      <c r="P144" s="82"/>
      <c r="Q144" s="82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ht="13.2">
      <c r="A145" s="10"/>
      <c r="B145" s="10"/>
      <c r="C145" s="10"/>
      <c r="D145" s="10"/>
      <c r="E145" s="10"/>
      <c r="F145" s="78"/>
      <c r="G145" s="78"/>
      <c r="H145" s="78"/>
      <c r="I145" s="78"/>
      <c r="J145" s="78"/>
      <c r="K145" s="78"/>
      <c r="L145" s="78"/>
      <c r="M145" s="78"/>
      <c r="N145" s="78"/>
      <c r="O145" s="82"/>
      <c r="P145" s="82"/>
      <c r="Q145" s="82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 ht="13.2">
      <c r="A146" s="10"/>
      <c r="B146" s="10"/>
      <c r="C146" s="10"/>
      <c r="D146" s="10"/>
      <c r="E146" s="10"/>
      <c r="F146" s="78"/>
      <c r="G146" s="78"/>
      <c r="H146" s="78"/>
      <c r="I146" s="78"/>
      <c r="J146" s="78"/>
      <c r="K146" s="78"/>
      <c r="L146" s="78"/>
      <c r="M146" s="78"/>
      <c r="N146" s="78"/>
      <c r="O146" s="82"/>
      <c r="P146" s="82"/>
      <c r="Q146" s="82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ht="13.2">
      <c r="A147" s="10"/>
      <c r="B147" s="10"/>
      <c r="C147" s="10"/>
      <c r="D147" s="10"/>
      <c r="E147" s="10"/>
      <c r="F147" s="78"/>
      <c r="G147" s="78"/>
      <c r="H147" s="78"/>
      <c r="I147" s="78"/>
      <c r="J147" s="78"/>
      <c r="K147" s="78"/>
      <c r="L147" s="78"/>
      <c r="M147" s="78"/>
      <c r="N147" s="78"/>
      <c r="O147" s="82"/>
      <c r="P147" s="82"/>
      <c r="Q147" s="82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 ht="13.2">
      <c r="A148" s="10"/>
      <c r="B148" s="10"/>
      <c r="C148" s="10"/>
      <c r="D148" s="10"/>
      <c r="E148" s="10"/>
      <c r="F148" s="78"/>
      <c r="G148" s="78"/>
      <c r="H148" s="78"/>
      <c r="I148" s="78"/>
      <c r="J148" s="78"/>
      <c r="K148" s="78"/>
      <c r="L148" s="78"/>
      <c r="M148" s="78"/>
      <c r="N148" s="78"/>
      <c r="O148" s="82"/>
      <c r="P148" s="82"/>
      <c r="Q148" s="82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ht="13.2">
      <c r="A149" s="10"/>
      <c r="B149" s="10"/>
      <c r="C149" s="10"/>
      <c r="D149" s="10"/>
      <c r="E149" s="10"/>
      <c r="F149" s="78"/>
      <c r="G149" s="78"/>
      <c r="H149" s="78"/>
      <c r="I149" s="78"/>
      <c r="J149" s="78"/>
      <c r="K149" s="78"/>
      <c r="L149" s="78"/>
      <c r="M149" s="78"/>
      <c r="N149" s="78"/>
      <c r="O149" s="82"/>
      <c r="P149" s="82"/>
      <c r="Q149" s="82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 ht="13.2">
      <c r="A150" s="10"/>
      <c r="B150" s="10"/>
      <c r="C150" s="10"/>
      <c r="D150" s="10"/>
      <c r="E150" s="10"/>
      <c r="F150" s="78"/>
      <c r="G150" s="78"/>
      <c r="H150" s="78"/>
      <c r="I150" s="78"/>
      <c r="J150" s="78"/>
      <c r="K150" s="78"/>
      <c r="L150" s="78"/>
      <c r="M150" s="78"/>
      <c r="N150" s="78"/>
      <c r="O150" s="82"/>
      <c r="P150" s="82"/>
      <c r="Q150" s="82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ht="13.2">
      <c r="A151" s="10"/>
      <c r="B151" s="10"/>
      <c r="C151" s="10"/>
      <c r="D151" s="10"/>
      <c r="E151" s="10"/>
      <c r="F151" s="78"/>
      <c r="G151" s="78"/>
      <c r="H151" s="78"/>
      <c r="I151" s="78"/>
      <c r="J151" s="78"/>
      <c r="K151" s="78"/>
      <c r="L151" s="78"/>
      <c r="M151" s="78"/>
      <c r="N151" s="78"/>
      <c r="O151" s="82"/>
      <c r="P151" s="82"/>
      <c r="Q151" s="82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 ht="13.2">
      <c r="A152" s="10"/>
      <c r="B152" s="10"/>
      <c r="C152" s="10"/>
      <c r="D152" s="10"/>
      <c r="E152" s="10"/>
      <c r="F152" s="78"/>
      <c r="G152" s="78"/>
      <c r="H152" s="78"/>
      <c r="I152" s="78"/>
      <c r="J152" s="78"/>
      <c r="K152" s="78"/>
      <c r="L152" s="78"/>
      <c r="M152" s="78"/>
      <c r="N152" s="78"/>
      <c r="O152" s="82"/>
      <c r="P152" s="82"/>
      <c r="Q152" s="82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ht="13.2">
      <c r="A153" s="10"/>
      <c r="B153" s="10"/>
      <c r="C153" s="10"/>
      <c r="D153" s="10"/>
      <c r="E153" s="10"/>
      <c r="F153" s="78"/>
      <c r="G153" s="78"/>
      <c r="H153" s="78"/>
      <c r="I153" s="78"/>
      <c r="J153" s="78"/>
      <c r="K153" s="78"/>
      <c r="L153" s="78"/>
      <c r="M153" s="78"/>
      <c r="N153" s="78"/>
      <c r="O153" s="82"/>
      <c r="P153" s="82"/>
      <c r="Q153" s="82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 ht="13.2">
      <c r="A154" s="10"/>
      <c r="B154" s="10"/>
      <c r="C154" s="10"/>
      <c r="D154" s="10"/>
      <c r="E154" s="10"/>
      <c r="F154" s="78"/>
      <c r="G154" s="78"/>
      <c r="H154" s="78"/>
      <c r="I154" s="78"/>
      <c r="J154" s="78"/>
      <c r="K154" s="78"/>
      <c r="L154" s="78"/>
      <c r="M154" s="78"/>
      <c r="N154" s="78"/>
      <c r="O154" s="82"/>
      <c r="P154" s="82"/>
      <c r="Q154" s="82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ht="13.2">
      <c r="A155" s="10"/>
      <c r="B155" s="10"/>
      <c r="C155" s="10"/>
      <c r="D155" s="10"/>
      <c r="E155" s="10"/>
      <c r="F155" s="78"/>
      <c r="G155" s="78"/>
      <c r="H155" s="78"/>
      <c r="I155" s="78"/>
      <c r="J155" s="78"/>
      <c r="K155" s="78"/>
      <c r="L155" s="78"/>
      <c r="M155" s="78"/>
      <c r="N155" s="78"/>
      <c r="O155" s="82"/>
      <c r="P155" s="82"/>
      <c r="Q155" s="82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 ht="13.2">
      <c r="A156" s="10"/>
      <c r="B156" s="10"/>
      <c r="C156" s="10"/>
      <c r="D156" s="10"/>
      <c r="E156" s="10"/>
      <c r="F156" s="78"/>
      <c r="G156" s="78"/>
      <c r="H156" s="78"/>
      <c r="I156" s="78"/>
      <c r="J156" s="78"/>
      <c r="K156" s="78"/>
      <c r="L156" s="78"/>
      <c r="M156" s="78"/>
      <c r="N156" s="78"/>
      <c r="O156" s="82"/>
      <c r="P156" s="82"/>
      <c r="Q156" s="82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ht="13.2">
      <c r="A157" s="10"/>
      <c r="B157" s="10"/>
      <c r="C157" s="10"/>
      <c r="D157" s="10"/>
      <c r="E157" s="10"/>
      <c r="F157" s="78"/>
      <c r="G157" s="78"/>
      <c r="H157" s="78"/>
      <c r="I157" s="78"/>
      <c r="J157" s="78"/>
      <c r="K157" s="78"/>
      <c r="L157" s="78"/>
      <c r="M157" s="78"/>
      <c r="N157" s="78"/>
      <c r="O157" s="82"/>
      <c r="P157" s="82"/>
      <c r="Q157" s="82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 ht="13.2">
      <c r="A158" s="10"/>
      <c r="B158" s="10"/>
      <c r="C158" s="10"/>
      <c r="D158" s="10"/>
      <c r="E158" s="10"/>
      <c r="F158" s="78"/>
      <c r="G158" s="78"/>
      <c r="H158" s="78"/>
      <c r="I158" s="78"/>
      <c r="J158" s="78"/>
      <c r="K158" s="78"/>
      <c r="L158" s="78"/>
      <c r="M158" s="78"/>
      <c r="N158" s="78"/>
      <c r="O158" s="82"/>
      <c r="P158" s="82"/>
      <c r="Q158" s="82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ht="13.2">
      <c r="A159" s="10"/>
      <c r="B159" s="10"/>
      <c r="C159" s="10"/>
      <c r="D159" s="10"/>
      <c r="E159" s="10"/>
      <c r="F159" s="78"/>
      <c r="G159" s="78"/>
      <c r="H159" s="78"/>
      <c r="I159" s="78"/>
      <c r="J159" s="78"/>
      <c r="K159" s="78"/>
      <c r="L159" s="78"/>
      <c r="M159" s="78"/>
      <c r="N159" s="78"/>
      <c r="O159" s="82"/>
      <c r="P159" s="82"/>
      <c r="Q159" s="82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 ht="13.2">
      <c r="A160" s="10"/>
      <c r="B160" s="10"/>
      <c r="C160" s="10"/>
      <c r="D160" s="10"/>
      <c r="E160" s="10"/>
      <c r="F160" s="78"/>
      <c r="G160" s="78"/>
      <c r="H160" s="78"/>
      <c r="I160" s="78"/>
      <c r="J160" s="78"/>
      <c r="K160" s="78"/>
      <c r="L160" s="78"/>
      <c r="M160" s="78"/>
      <c r="N160" s="78"/>
      <c r="O160" s="82"/>
      <c r="P160" s="82"/>
      <c r="Q160" s="82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ht="13.2">
      <c r="A161" s="10"/>
      <c r="B161" s="10"/>
      <c r="C161" s="10"/>
      <c r="D161" s="10"/>
      <c r="E161" s="10"/>
      <c r="F161" s="78"/>
      <c r="G161" s="78"/>
      <c r="H161" s="78"/>
      <c r="I161" s="78"/>
      <c r="J161" s="78"/>
      <c r="K161" s="78"/>
      <c r="L161" s="78"/>
      <c r="M161" s="78"/>
      <c r="N161" s="78"/>
      <c r="O161" s="82"/>
      <c r="P161" s="82"/>
      <c r="Q161" s="82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 ht="13.2">
      <c r="A162" s="10"/>
      <c r="B162" s="10"/>
      <c r="C162" s="10"/>
      <c r="D162" s="10"/>
      <c r="E162" s="10"/>
      <c r="F162" s="78"/>
      <c r="G162" s="78"/>
      <c r="H162" s="78"/>
      <c r="I162" s="78"/>
      <c r="J162" s="78"/>
      <c r="K162" s="78"/>
      <c r="L162" s="78"/>
      <c r="M162" s="78"/>
      <c r="N162" s="78"/>
      <c r="O162" s="82"/>
      <c r="P162" s="82"/>
      <c r="Q162" s="82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3.2">
      <c r="A163" s="10"/>
      <c r="B163" s="10"/>
      <c r="C163" s="10"/>
      <c r="D163" s="10"/>
      <c r="E163" s="10"/>
      <c r="F163" s="78"/>
      <c r="G163" s="78"/>
      <c r="H163" s="78"/>
      <c r="I163" s="78"/>
      <c r="J163" s="78"/>
      <c r="K163" s="78"/>
      <c r="L163" s="78"/>
      <c r="M163" s="78"/>
      <c r="N163" s="78"/>
      <c r="O163" s="82"/>
      <c r="P163" s="82"/>
      <c r="Q163" s="82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 ht="13.2">
      <c r="A164" s="10"/>
      <c r="B164" s="10"/>
      <c r="C164" s="10"/>
      <c r="D164" s="10"/>
      <c r="E164" s="10"/>
      <c r="F164" s="78"/>
      <c r="G164" s="78"/>
      <c r="H164" s="78"/>
      <c r="I164" s="78"/>
      <c r="J164" s="78"/>
      <c r="K164" s="78"/>
      <c r="L164" s="78"/>
      <c r="M164" s="78"/>
      <c r="N164" s="78"/>
      <c r="O164" s="82"/>
      <c r="P164" s="82"/>
      <c r="Q164" s="82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ht="13.2">
      <c r="A165" s="10"/>
      <c r="B165" s="10"/>
      <c r="C165" s="10"/>
      <c r="D165" s="10"/>
      <c r="E165" s="10"/>
      <c r="F165" s="78"/>
      <c r="G165" s="78"/>
      <c r="H165" s="78"/>
      <c r="I165" s="78"/>
      <c r="J165" s="78"/>
      <c r="K165" s="78"/>
      <c r="L165" s="78"/>
      <c r="M165" s="78"/>
      <c r="N165" s="78"/>
      <c r="O165" s="82"/>
      <c r="P165" s="82"/>
      <c r="Q165" s="82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 ht="13.2">
      <c r="A166" s="10"/>
      <c r="B166" s="10"/>
      <c r="C166" s="10"/>
      <c r="D166" s="10"/>
      <c r="E166" s="10"/>
      <c r="F166" s="78"/>
      <c r="G166" s="78"/>
      <c r="H166" s="78"/>
      <c r="I166" s="78"/>
      <c r="J166" s="78"/>
      <c r="K166" s="78"/>
      <c r="L166" s="78"/>
      <c r="M166" s="78"/>
      <c r="N166" s="78"/>
      <c r="O166" s="82"/>
      <c r="P166" s="82"/>
      <c r="Q166" s="82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ht="13.2">
      <c r="A167" s="10"/>
      <c r="B167" s="10"/>
      <c r="C167" s="10"/>
      <c r="D167" s="10"/>
      <c r="E167" s="10"/>
      <c r="F167" s="78"/>
      <c r="G167" s="78"/>
      <c r="H167" s="78"/>
      <c r="I167" s="78"/>
      <c r="J167" s="78"/>
      <c r="K167" s="78"/>
      <c r="L167" s="78"/>
      <c r="M167" s="78"/>
      <c r="N167" s="78"/>
      <c r="O167" s="82"/>
      <c r="P167" s="82"/>
      <c r="Q167" s="82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 ht="13.2">
      <c r="A168" s="10"/>
      <c r="B168" s="10"/>
      <c r="C168" s="10"/>
      <c r="D168" s="10"/>
      <c r="E168" s="10"/>
      <c r="F168" s="78"/>
      <c r="G168" s="78"/>
      <c r="H168" s="78"/>
      <c r="I168" s="78"/>
      <c r="J168" s="78"/>
      <c r="K168" s="78"/>
      <c r="L168" s="78"/>
      <c r="M168" s="78"/>
      <c r="N168" s="78"/>
      <c r="O168" s="82"/>
      <c r="P168" s="82"/>
      <c r="Q168" s="82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ht="13.2">
      <c r="A169" s="10"/>
      <c r="B169" s="10"/>
      <c r="C169" s="10"/>
      <c r="D169" s="10"/>
      <c r="E169" s="10"/>
      <c r="F169" s="78"/>
      <c r="G169" s="78"/>
      <c r="H169" s="78"/>
      <c r="I169" s="78"/>
      <c r="J169" s="78"/>
      <c r="K169" s="78"/>
      <c r="L169" s="78"/>
      <c r="M169" s="78"/>
      <c r="N169" s="78"/>
      <c r="O169" s="82"/>
      <c r="P169" s="82"/>
      <c r="Q169" s="82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 ht="13.2">
      <c r="A170" s="10"/>
      <c r="B170" s="10"/>
      <c r="C170" s="10"/>
      <c r="D170" s="10"/>
      <c r="E170" s="10"/>
      <c r="F170" s="78"/>
      <c r="G170" s="78"/>
      <c r="H170" s="78"/>
      <c r="I170" s="78"/>
      <c r="J170" s="78"/>
      <c r="K170" s="78"/>
      <c r="L170" s="78"/>
      <c r="M170" s="78"/>
      <c r="N170" s="78"/>
      <c r="O170" s="82"/>
      <c r="P170" s="82"/>
      <c r="Q170" s="82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ht="13.2">
      <c r="A171" s="10"/>
      <c r="B171" s="10"/>
      <c r="C171" s="10"/>
      <c r="D171" s="10"/>
      <c r="E171" s="10"/>
      <c r="F171" s="78"/>
      <c r="G171" s="78"/>
      <c r="H171" s="78"/>
      <c r="I171" s="78"/>
      <c r="J171" s="78"/>
      <c r="K171" s="78"/>
      <c r="L171" s="78"/>
      <c r="M171" s="78"/>
      <c r="N171" s="78"/>
      <c r="O171" s="82"/>
      <c r="P171" s="82"/>
      <c r="Q171" s="82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 ht="13.2">
      <c r="A172" s="10"/>
      <c r="B172" s="10"/>
      <c r="C172" s="10"/>
      <c r="D172" s="10"/>
      <c r="E172" s="10"/>
      <c r="F172" s="78"/>
      <c r="G172" s="78"/>
      <c r="H172" s="78"/>
      <c r="I172" s="78"/>
      <c r="J172" s="78"/>
      <c r="K172" s="78"/>
      <c r="L172" s="78"/>
      <c r="M172" s="78"/>
      <c r="N172" s="78"/>
      <c r="O172" s="82"/>
      <c r="P172" s="82"/>
      <c r="Q172" s="82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ht="13.2">
      <c r="A173" s="10"/>
      <c r="B173" s="10"/>
      <c r="C173" s="10"/>
      <c r="D173" s="10"/>
      <c r="E173" s="10"/>
      <c r="F173" s="78"/>
      <c r="G173" s="78"/>
      <c r="H173" s="78"/>
      <c r="I173" s="78"/>
      <c r="J173" s="78"/>
      <c r="K173" s="78"/>
      <c r="L173" s="78"/>
      <c r="M173" s="78"/>
      <c r="N173" s="78"/>
      <c r="O173" s="82"/>
      <c r="P173" s="82"/>
      <c r="Q173" s="82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 ht="13.2">
      <c r="A174" s="10"/>
      <c r="B174" s="10"/>
      <c r="C174" s="10"/>
      <c r="D174" s="10"/>
      <c r="E174" s="10"/>
      <c r="F174" s="78"/>
      <c r="G174" s="78"/>
      <c r="H174" s="78"/>
      <c r="I174" s="78"/>
      <c r="J174" s="78"/>
      <c r="K174" s="78"/>
      <c r="L174" s="78"/>
      <c r="M174" s="78"/>
      <c r="N174" s="78"/>
      <c r="O174" s="82"/>
      <c r="P174" s="82"/>
      <c r="Q174" s="82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1:33" ht="13.2">
      <c r="A175" s="10"/>
      <c r="B175" s="10"/>
      <c r="C175" s="10"/>
      <c r="D175" s="10"/>
      <c r="E175" s="10"/>
      <c r="F175" s="78"/>
      <c r="G175" s="78"/>
      <c r="H175" s="78"/>
      <c r="I175" s="78"/>
      <c r="J175" s="78"/>
      <c r="K175" s="78"/>
      <c r="L175" s="78"/>
      <c r="M175" s="78"/>
      <c r="N175" s="78"/>
      <c r="O175" s="82"/>
      <c r="P175" s="82"/>
      <c r="Q175" s="82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 ht="13.2">
      <c r="A176" s="10"/>
      <c r="B176" s="10"/>
      <c r="C176" s="10"/>
      <c r="D176" s="10"/>
      <c r="E176" s="10"/>
      <c r="F176" s="78"/>
      <c r="G176" s="78"/>
      <c r="H176" s="78"/>
      <c r="I176" s="78"/>
      <c r="J176" s="78"/>
      <c r="K176" s="78"/>
      <c r="L176" s="78"/>
      <c r="M176" s="78"/>
      <c r="N176" s="78"/>
      <c r="O176" s="82"/>
      <c r="P176" s="82"/>
      <c r="Q176" s="82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spans="1:33" ht="13.2">
      <c r="A177" s="10"/>
      <c r="B177" s="10"/>
      <c r="C177" s="10"/>
      <c r="D177" s="10"/>
      <c r="E177" s="10"/>
      <c r="F177" s="78"/>
      <c r="G177" s="78"/>
      <c r="H177" s="78"/>
      <c r="I177" s="78"/>
      <c r="J177" s="78"/>
      <c r="K177" s="78"/>
      <c r="L177" s="78"/>
      <c r="M177" s="78"/>
      <c r="N177" s="78"/>
      <c r="O177" s="82"/>
      <c r="P177" s="82"/>
      <c r="Q177" s="82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 ht="13.2">
      <c r="A178" s="10"/>
      <c r="B178" s="10"/>
      <c r="C178" s="10"/>
      <c r="D178" s="10"/>
      <c r="E178" s="10"/>
      <c r="F178" s="78"/>
      <c r="G178" s="78"/>
      <c r="H178" s="78"/>
      <c r="I178" s="78"/>
      <c r="J178" s="78"/>
      <c r="K178" s="78"/>
      <c r="L178" s="78"/>
      <c r="M178" s="78"/>
      <c r="N178" s="78"/>
      <c r="O178" s="82"/>
      <c r="P178" s="82"/>
      <c r="Q178" s="82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1:33" ht="13.2">
      <c r="A179" s="10"/>
      <c r="B179" s="10"/>
      <c r="C179" s="10"/>
      <c r="D179" s="10"/>
      <c r="E179" s="10"/>
      <c r="F179" s="78"/>
      <c r="G179" s="78"/>
      <c r="H179" s="78"/>
      <c r="I179" s="78"/>
      <c r="J179" s="78"/>
      <c r="K179" s="78"/>
      <c r="L179" s="78"/>
      <c r="M179" s="78"/>
      <c r="N179" s="78"/>
      <c r="O179" s="82"/>
      <c r="P179" s="82"/>
      <c r="Q179" s="82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 ht="13.2">
      <c r="A180" s="10"/>
      <c r="B180" s="10"/>
      <c r="C180" s="10"/>
      <c r="D180" s="10"/>
      <c r="E180" s="10"/>
      <c r="F180" s="78"/>
      <c r="G180" s="78"/>
      <c r="H180" s="78"/>
      <c r="I180" s="78"/>
      <c r="J180" s="78"/>
      <c r="K180" s="78"/>
      <c r="L180" s="78"/>
      <c r="M180" s="78"/>
      <c r="N180" s="78"/>
      <c r="O180" s="82"/>
      <c r="P180" s="82"/>
      <c r="Q180" s="82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spans="1:33" ht="13.2">
      <c r="A181" s="10"/>
      <c r="B181" s="10"/>
      <c r="C181" s="10"/>
      <c r="D181" s="10"/>
      <c r="E181" s="10"/>
      <c r="F181" s="78"/>
      <c r="G181" s="78"/>
      <c r="H181" s="78"/>
      <c r="I181" s="78"/>
      <c r="J181" s="78"/>
      <c r="K181" s="78"/>
      <c r="L181" s="78"/>
      <c r="M181" s="78"/>
      <c r="N181" s="78"/>
      <c r="O181" s="82"/>
      <c r="P181" s="82"/>
      <c r="Q181" s="82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 ht="13.2">
      <c r="A182" s="10"/>
      <c r="B182" s="10"/>
      <c r="C182" s="10"/>
      <c r="D182" s="10"/>
      <c r="E182" s="10"/>
      <c r="F182" s="78"/>
      <c r="G182" s="78"/>
      <c r="H182" s="78"/>
      <c r="I182" s="78"/>
      <c r="J182" s="78"/>
      <c r="K182" s="78"/>
      <c r="L182" s="78"/>
      <c r="M182" s="78"/>
      <c r="N182" s="78"/>
      <c r="O182" s="82"/>
      <c r="P182" s="82"/>
      <c r="Q182" s="82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spans="1:33" ht="13.2">
      <c r="A183" s="10"/>
      <c r="B183" s="10"/>
      <c r="C183" s="10"/>
      <c r="D183" s="10"/>
      <c r="E183" s="10"/>
      <c r="F183" s="78"/>
      <c r="G183" s="78"/>
      <c r="H183" s="78"/>
      <c r="I183" s="78"/>
      <c r="J183" s="78"/>
      <c r="K183" s="78"/>
      <c r="L183" s="78"/>
      <c r="M183" s="78"/>
      <c r="N183" s="78"/>
      <c r="O183" s="82"/>
      <c r="P183" s="82"/>
      <c r="Q183" s="82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 ht="13.2">
      <c r="A184" s="10"/>
      <c r="B184" s="10"/>
      <c r="C184" s="10"/>
      <c r="D184" s="10"/>
      <c r="E184" s="10"/>
      <c r="F184" s="78"/>
      <c r="G184" s="78"/>
      <c r="H184" s="78"/>
      <c r="I184" s="78"/>
      <c r="J184" s="78"/>
      <c r="K184" s="78"/>
      <c r="L184" s="78"/>
      <c r="M184" s="78"/>
      <c r="N184" s="78"/>
      <c r="O184" s="82"/>
      <c r="P184" s="82"/>
      <c r="Q184" s="82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1:33" ht="13.2">
      <c r="A185" s="10"/>
      <c r="B185" s="10"/>
      <c r="C185" s="10"/>
      <c r="D185" s="10"/>
      <c r="E185" s="10"/>
      <c r="F185" s="78"/>
      <c r="G185" s="78"/>
      <c r="H185" s="78"/>
      <c r="I185" s="78"/>
      <c r="J185" s="78"/>
      <c r="K185" s="78"/>
      <c r="L185" s="78"/>
      <c r="M185" s="78"/>
      <c r="N185" s="78"/>
      <c r="O185" s="82"/>
      <c r="P185" s="82"/>
      <c r="Q185" s="82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 ht="13.2">
      <c r="A186" s="10"/>
      <c r="B186" s="10"/>
      <c r="C186" s="10"/>
      <c r="D186" s="10"/>
      <c r="E186" s="10"/>
      <c r="F186" s="78"/>
      <c r="G186" s="78"/>
      <c r="H186" s="78"/>
      <c r="I186" s="78"/>
      <c r="J186" s="78"/>
      <c r="K186" s="78"/>
      <c r="L186" s="78"/>
      <c r="M186" s="78"/>
      <c r="N186" s="78"/>
      <c r="O186" s="82"/>
      <c r="P186" s="82"/>
      <c r="Q186" s="82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spans="1:33" ht="13.2">
      <c r="A187" s="10"/>
      <c r="B187" s="10"/>
      <c r="C187" s="10"/>
      <c r="D187" s="10"/>
      <c r="E187" s="10"/>
      <c r="F187" s="78"/>
      <c r="G187" s="78"/>
      <c r="H187" s="78"/>
      <c r="I187" s="78"/>
      <c r="J187" s="78"/>
      <c r="K187" s="78"/>
      <c r="L187" s="78"/>
      <c r="M187" s="78"/>
      <c r="N187" s="78"/>
      <c r="O187" s="82"/>
      <c r="P187" s="82"/>
      <c r="Q187" s="82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 ht="13.2">
      <c r="A188" s="10"/>
      <c r="B188" s="10"/>
      <c r="C188" s="10"/>
      <c r="D188" s="10"/>
      <c r="E188" s="10"/>
      <c r="F188" s="78"/>
      <c r="G188" s="78"/>
      <c r="H188" s="78"/>
      <c r="I188" s="78"/>
      <c r="J188" s="78"/>
      <c r="K188" s="78"/>
      <c r="L188" s="78"/>
      <c r="M188" s="78"/>
      <c r="N188" s="78"/>
      <c r="O188" s="82"/>
      <c r="P188" s="82"/>
      <c r="Q188" s="82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spans="1:33" ht="13.2">
      <c r="A189" s="10"/>
      <c r="B189" s="10"/>
      <c r="C189" s="10"/>
      <c r="D189" s="10"/>
      <c r="E189" s="10"/>
      <c r="F189" s="78"/>
      <c r="G189" s="78"/>
      <c r="H189" s="78"/>
      <c r="I189" s="78"/>
      <c r="J189" s="78"/>
      <c r="K189" s="78"/>
      <c r="L189" s="78"/>
      <c r="M189" s="78"/>
      <c r="N189" s="78"/>
      <c r="O189" s="82"/>
      <c r="P189" s="82"/>
      <c r="Q189" s="82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 ht="13.2">
      <c r="A190" s="10"/>
      <c r="B190" s="10"/>
      <c r="C190" s="10"/>
      <c r="D190" s="10"/>
      <c r="E190" s="10"/>
      <c r="F190" s="78"/>
      <c r="G190" s="78"/>
      <c r="H190" s="78"/>
      <c r="I190" s="78"/>
      <c r="J190" s="78"/>
      <c r="K190" s="78"/>
      <c r="L190" s="78"/>
      <c r="M190" s="78"/>
      <c r="N190" s="78"/>
      <c r="O190" s="82"/>
      <c r="P190" s="82"/>
      <c r="Q190" s="82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1:33" ht="13.2">
      <c r="A191" s="10"/>
      <c r="B191" s="10"/>
      <c r="C191" s="10"/>
      <c r="D191" s="10"/>
      <c r="E191" s="10"/>
      <c r="F191" s="78"/>
      <c r="G191" s="78"/>
      <c r="H191" s="78"/>
      <c r="I191" s="78"/>
      <c r="J191" s="78"/>
      <c r="K191" s="78"/>
      <c r="L191" s="78"/>
      <c r="M191" s="78"/>
      <c r="N191" s="78"/>
      <c r="O191" s="82"/>
      <c r="P191" s="82"/>
      <c r="Q191" s="82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 ht="13.2">
      <c r="A192" s="10"/>
      <c r="B192" s="10"/>
      <c r="C192" s="10"/>
      <c r="D192" s="10"/>
      <c r="E192" s="10"/>
      <c r="F192" s="78"/>
      <c r="G192" s="78"/>
      <c r="H192" s="78"/>
      <c r="I192" s="78"/>
      <c r="J192" s="78"/>
      <c r="K192" s="78"/>
      <c r="L192" s="78"/>
      <c r="M192" s="78"/>
      <c r="N192" s="78"/>
      <c r="O192" s="82"/>
      <c r="P192" s="82"/>
      <c r="Q192" s="82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spans="1:33" ht="13.2">
      <c r="A193" s="10"/>
      <c r="B193" s="10"/>
      <c r="C193" s="10"/>
      <c r="D193" s="10"/>
      <c r="E193" s="10"/>
      <c r="F193" s="78"/>
      <c r="G193" s="78"/>
      <c r="H193" s="78"/>
      <c r="I193" s="78"/>
      <c r="J193" s="78"/>
      <c r="K193" s="78"/>
      <c r="L193" s="78"/>
      <c r="M193" s="78"/>
      <c r="N193" s="78"/>
      <c r="O193" s="82"/>
      <c r="P193" s="82"/>
      <c r="Q193" s="82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3.2">
      <c r="A194" s="10"/>
      <c r="B194" s="10"/>
      <c r="C194" s="10"/>
      <c r="D194" s="10"/>
      <c r="E194" s="10"/>
      <c r="F194" s="78"/>
      <c r="G194" s="78"/>
      <c r="H194" s="78"/>
      <c r="I194" s="78"/>
      <c r="J194" s="78"/>
      <c r="K194" s="78"/>
      <c r="L194" s="78"/>
      <c r="M194" s="78"/>
      <c r="N194" s="78"/>
      <c r="O194" s="82"/>
      <c r="P194" s="82"/>
      <c r="Q194" s="82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spans="1:33" ht="13.2">
      <c r="A195" s="10"/>
      <c r="B195" s="10"/>
      <c r="C195" s="10"/>
      <c r="D195" s="10"/>
      <c r="E195" s="10"/>
      <c r="F195" s="78"/>
      <c r="G195" s="78"/>
      <c r="H195" s="78"/>
      <c r="I195" s="78"/>
      <c r="J195" s="78"/>
      <c r="K195" s="78"/>
      <c r="L195" s="78"/>
      <c r="M195" s="78"/>
      <c r="N195" s="78"/>
      <c r="O195" s="82"/>
      <c r="P195" s="82"/>
      <c r="Q195" s="82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 ht="13.2">
      <c r="A196" s="10"/>
      <c r="B196" s="10"/>
      <c r="C196" s="10"/>
      <c r="D196" s="10"/>
      <c r="E196" s="10"/>
      <c r="F196" s="78"/>
      <c r="G196" s="78"/>
      <c r="H196" s="78"/>
      <c r="I196" s="78"/>
      <c r="J196" s="78"/>
      <c r="K196" s="78"/>
      <c r="L196" s="78"/>
      <c r="M196" s="78"/>
      <c r="N196" s="78"/>
      <c r="O196" s="82"/>
      <c r="P196" s="82"/>
      <c r="Q196" s="82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ht="13.2">
      <c r="A197" s="10"/>
      <c r="B197" s="10"/>
      <c r="C197" s="10"/>
      <c r="D197" s="10"/>
      <c r="E197" s="10"/>
      <c r="F197" s="78"/>
      <c r="G197" s="78"/>
      <c r="H197" s="78"/>
      <c r="I197" s="78"/>
      <c r="J197" s="78"/>
      <c r="K197" s="78"/>
      <c r="L197" s="78"/>
      <c r="M197" s="78"/>
      <c r="N197" s="78"/>
      <c r="O197" s="82"/>
      <c r="P197" s="82"/>
      <c r="Q197" s="82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 ht="13.2">
      <c r="A198" s="10"/>
      <c r="B198" s="10"/>
      <c r="C198" s="10"/>
      <c r="D198" s="10"/>
      <c r="E198" s="10"/>
      <c r="F198" s="78"/>
      <c r="G198" s="78"/>
      <c r="H198" s="78"/>
      <c r="I198" s="78"/>
      <c r="J198" s="78"/>
      <c r="K198" s="78"/>
      <c r="L198" s="78"/>
      <c r="M198" s="78"/>
      <c r="N198" s="78"/>
      <c r="O198" s="82"/>
      <c r="P198" s="82"/>
      <c r="Q198" s="82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ht="13.2">
      <c r="A199" s="10"/>
      <c r="B199" s="10"/>
      <c r="C199" s="10"/>
      <c r="D199" s="10"/>
      <c r="E199" s="10"/>
      <c r="F199" s="78"/>
      <c r="G199" s="78"/>
      <c r="H199" s="78"/>
      <c r="I199" s="78"/>
      <c r="J199" s="78"/>
      <c r="K199" s="78"/>
      <c r="L199" s="78"/>
      <c r="M199" s="78"/>
      <c r="N199" s="78"/>
      <c r="O199" s="82"/>
      <c r="P199" s="82"/>
      <c r="Q199" s="82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 ht="13.2">
      <c r="A200" s="10"/>
      <c r="B200" s="10"/>
      <c r="C200" s="10"/>
      <c r="D200" s="10"/>
      <c r="E200" s="10"/>
      <c r="F200" s="78"/>
      <c r="G200" s="78"/>
      <c r="H200" s="78"/>
      <c r="I200" s="78"/>
      <c r="J200" s="78"/>
      <c r="K200" s="78"/>
      <c r="L200" s="78"/>
      <c r="M200" s="78"/>
      <c r="N200" s="78"/>
      <c r="O200" s="82"/>
      <c r="P200" s="82"/>
      <c r="Q200" s="82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ht="13.2">
      <c r="A201" s="10"/>
      <c r="B201" s="10"/>
      <c r="C201" s="10"/>
      <c r="D201" s="10"/>
      <c r="E201" s="10"/>
      <c r="F201" s="78"/>
      <c r="G201" s="78"/>
      <c r="H201" s="78"/>
      <c r="I201" s="78"/>
      <c r="J201" s="78"/>
      <c r="K201" s="78"/>
      <c r="L201" s="78"/>
      <c r="M201" s="78"/>
      <c r="N201" s="78"/>
      <c r="O201" s="82"/>
      <c r="P201" s="82"/>
      <c r="Q201" s="82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 ht="13.2">
      <c r="A202" s="10"/>
      <c r="B202" s="10"/>
      <c r="C202" s="10"/>
      <c r="D202" s="10"/>
      <c r="E202" s="10"/>
      <c r="F202" s="78"/>
      <c r="G202" s="78"/>
      <c r="H202" s="78"/>
      <c r="I202" s="78"/>
      <c r="J202" s="78"/>
      <c r="K202" s="78"/>
      <c r="L202" s="78"/>
      <c r="M202" s="78"/>
      <c r="N202" s="78"/>
      <c r="O202" s="82"/>
      <c r="P202" s="82"/>
      <c r="Q202" s="82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1:33" ht="13.2">
      <c r="A203" s="10"/>
      <c r="B203" s="10"/>
      <c r="C203" s="10"/>
      <c r="D203" s="10"/>
      <c r="E203" s="10"/>
      <c r="F203" s="78"/>
      <c r="G203" s="78"/>
      <c r="H203" s="78"/>
      <c r="I203" s="78"/>
      <c r="J203" s="78"/>
      <c r="K203" s="78"/>
      <c r="L203" s="78"/>
      <c r="M203" s="78"/>
      <c r="N203" s="78"/>
      <c r="O203" s="82"/>
      <c r="P203" s="82"/>
      <c r="Q203" s="82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 ht="13.2">
      <c r="A204" s="10"/>
      <c r="B204" s="10"/>
      <c r="C204" s="10"/>
      <c r="D204" s="10"/>
      <c r="E204" s="10"/>
      <c r="F204" s="78"/>
      <c r="G204" s="78"/>
      <c r="H204" s="78"/>
      <c r="I204" s="78"/>
      <c r="J204" s="78"/>
      <c r="K204" s="78"/>
      <c r="L204" s="78"/>
      <c r="M204" s="78"/>
      <c r="N204" s="78"/>
      <c r="O204" s="82"/>
      <c r="P204" s="82"/>
      <c r="Q204" s="82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1:33" ht="13.2">
      <c r="A205" s="10"/>
      <c r="B205" s="10"/>
      <c r="C205" s="10"/>
      <c r="D205" s="10"/>
      <c r="E205" s="10"/>
      <c r="F205" s="78"/>
      <c r="G205" s="78"/>
      <c r="H205" s="78"/>
      <c r="I205" s="78"/>
      <c r="J205" s="78"/>
      <c r="K205" s="78"/>
      <c r="L205" s="78"/>
      <c r="M205" s="78"/>
      <c r="N205" s="78"/>
      <c r="O205" s="82"/>
      <c r="P205" s="82"/>
      <c r="Q205" s="82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 ht="13.2">
      <c r="A206" s="10"/>
      <c r="B206" s="10"/>
      <c r="C206" s="10"/>
      <c r="D206" s="10"/>
      <c r="E206" s="10"/>
      <c r="F206" s="78"/>
      <c r="G206" s="78"/>
      <c r="H206" s="78"/>
      <c r="I206" s="78"/>
      <c r="J206" s="78"/>
      <c r="K206" s="78"/>
      <c r="L206" s="78"/>
      <c r="M206" s="78"/>
      <c r="N206" s="78"/>
      <c r="O206" s="82"/>
      <c r="P206" s="82"/>
      <c r="Q206" s="82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1:33" ht="13.2">
      <c r="A207" s="10"/>
      <c r="B207" s="10"/>
      <c r="C207" s="10"/>
      <c r="D207" s="10"/>
      <c r="E207" s="10"/>
      <c r="F207" s="78"/>
      <c r="G207" s="78"/>
      <c r="H207" s="78"/>
      <c r="I207" s="78"/>
      <c r="J207" s="78"/>
      <c r="K207" s="78"/>
      <c r="L207" s="78"/>
      <c r="M207" s="78"/>
      <c r="N207" s="78"/>
      <c r="O207" s="82"/>
      <c r="P207" s="82"/>
      <c r="Q207" s="82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 ht="13.2">
      <c r="A208" s="10"/>
      <c r="B208" s="10"/>
      <c r="C208" s="10"/>
      <c r="D208" s="10"/>
      <c r="E208" s="10"/>
      <c r="F208" s="78"/>
      <c r="G208" s="78"/>
      <c r="H208" s="78"/>
      <c r="I208" s="78"/>
      <c r="J208" s="78"/>
      <c r="K208" s="78"/>
      <c r="L208" s="78"/>
      <c r="M208" s="78"/>
      <c r="N208" s="78"/>
      <c r="O208" s="82"/>
      <c r="P208" s="82"/>
      <c r="Q208" s="82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1:33" ht="13.2">
      <c r="A209" s="10"/>
      <c r="B209" s="10"/>
      <c r="C209" s="10"/>
      <c r="D209" s="10"/>
      <c r="E209" s="10"/>
      <c r="F209" s="78"/>
      <c r="G209" s="78"/>
      <c r="H209" s="78"/>
      <c r="I209" s="78"/>
      <c r="J209" s="78"/>
      <c r="K209" s="78"/>
      <c r="L209" s="78"/>
      <c r="M209" s="78"/>
      <c r="N209" s="78"/>
      <c r="O209" s="82"/>
      <c r="P209" s="82"/>
      <c r="Q209" s="82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 ht="13.2">
      <c r="A210" s="10"/>
      <c r="B210" s="10"/>
      <c r="C210" s="10"/>
      <c r="D210" s="10"/>
      <c r="E210" s="10"/>
      <c r="F210" s="78"/>
      <c r="G210" s="78"/>
      <c r="H210" s="78"/>
      <c r="I210" s="78"/>
      <c r="J210" s="78"/>
      <c r="K210" s="78"/>
      <c r="L210" s="78"/>
      <c r="M210" s="78"/>
      <c r="N210" s="78"/>
      <c r="O210" s="82"/>
      <c r="P210" s="82"/>
      <c r="Q210" s="82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1:33" ht="13.2">
      <c r="A211" s="10"/>
      <c r="B211" s="10"/>
      <c r="C211" s="10"/>
      <c r="D211" s="10"/>
      <c r="E211" s="10"/>
      <c r="F211" s="78"/>
      <c r="G211" s="78"/>
      <c r="H211" s="78"/>
      <c r="I211" s="78"/>
      <c r="J211" s="78"/>
      <c r="K211" s="78"/>
      <c r="L211" s="78"/>
      <c r="M211" s="78"/>
      <c r="N211" s="78"/>
      <c r="O211" s="82"/>
      <c r="P211" s="82"/>
      <c r="Q211" s="82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 ht="13.2">
      <c r="A212" s="10"/>
      <c r="B212" s="10"/>
      <c r="C212" s="10"/>
      <c r="D212" s="10"/>
      <c r="E212" s="10"/>
      <c r="F212" s="78"/>
      <c r="G212" s="78"/>
      <c r="H212" s="78"/>
      <c r="I212" s="78"/>
      <c r="J212" s="78"/>
      <c r="K212" s="78"/>
      <c r="L212" s="78"/>
      <c r="M212" s="78"/>
      <c r="N212" s="78"/>
      <c r="O212" s="82"/>
      <c r="P212" s="82"/>
      <c r="Q212" s="82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ht="13.2">
      <c r="A213" s="10"/>
      <c r="B213" s="10"/>
      <c r="C213" s="10"/>
      <c r="D213" s="10"/>
      <c r="E213" s="10"/>
      <c r="F213" s="78"/>
      <c r="G213" s="78"/>
      <c r="H213" s="78"/>
      <c r="I213" s="78"/>
      <c r="J213" s="78"/>
      <c r="K213" s="78"/>
      <c r="L213" s="78"/>
      <c r="M213" s="78"/>
      <c r="N213" s="78"/>
      <c r="O213" s="82"/>
      <c r="P213" s="82"/>
      <c r="Q213" s="82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 ht="13.2">
      <c r="A214" s="10"/>
      <c r="B214" s="10"/>
      <c r="C214" s="10"/>
      <c r="D214" s="10"/>
      <c r="E214" s="10"/>
      <c r="F214" s="78"/>
      <c r="G214" s="78"/>
      <c r="H214" s="78"/>
      <c r="I214" s="78"/>
      <c r="J214" s="78"/>
      <c r="K214" s="78"/>
      <c r="L214" s="78"/>
      <c r="M214" s="78"/>
      <c r="N214" s="78"/>
      <c r="O214" s="82"/>
      <c r="P214" s="82"/>
      <c r="Q214" s="82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ht="13.2">
      <c r="A215" s="10"/>
      <c r="B215" s="10"/>
      <c r="C215" s="10"/>
      <c r="D215" s="10"/>
      <c r="E215" s="10"/>
      <c r="F215" s="78"/>
      <c r="G215" s="78"/>
      <c r="H215" s="78"/>
      <c r="I215" s="78"/>
      <c r="J215" s="78"/>
      <c r="K215" s="78"/>
      <c r="L215" s="78"/>
      <c r="M215" s="78"/>
      <c r="N215" s="78"/>
      <c r="O215" s="82"/>
      <c r="P215" s="82"/>
      <c r="Q215" s="82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 ht="13.2">
      <c r="A216" s="10"/>
      <c r="B216" s="10"/>
      <c r="C216" s="10"/>
      <c r="D216" s="10"/>
      <c r="E216" s="10"/>
      <c r="F216" s="78"/>
      <c r="G216" s="78"/>
      <c r="H216" s="78"/>
      <c r="I216" s="78"/>
      <c r="J216" s="78"/>
      <c r="K216" s="78"/>
      <c r="L216" s="78"/>
      <c r="M216" s="78"/>
      <c r="N216" s="78"/>
      <c r="O216" s="82"/>
      <c r="P216" s="82"/>
      <c r="Q216" s="82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1:33" ht="13.2">
      <c r="A217" s="10"/>
      <c r="B217" s="10"/>
      <c r="C217" s="10"/>
      <c r="D217" s="10"/>
      <c r="E217" s="10"/>
      <c r="F217" s="78"/>
      <c r="G217" s="78"/>
      <c r="H217" s="78"/>
      <c r="I217" s="78"/>
      <c r="J217" s="78"/>
      <c r="K217" s="78"/>
      <c r="L217" s="78"/>
      <c r="M217" s="78"/>
      <c r="N217" s="78"/>
      <c r="O217" s="82"/>
      <c r="P217" s="82"/>
      <c r="Q217" s="82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1:33" ht="13.2">
      <c r="A218" s="10"/>
      <c r="B218" s="10"/>
      <c r="C218" s="10"/>
      <c r="D218" s="10"/>
      <c r="E218" s="10"/>
      <c r="F218" s="78"/>
      <c r="G218" s="78"/>
      <c r="H218" s="78"/>
      <c r="I218" s="78"/>
      <c r="J218" s="78"/>
      <c r="K218" s="78"/>
      <c r="L218" s="78"/>
      <c r="M218" s="78"/>
      <c r="N218" s="78"/>
      <c r="O218" s="82"/>
      <c r="P218" s="82"/>
      <c r="Q218" s="82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ht="13.2">
      <c r="A219" s="10"/>
      <c r="B219" s="10"/>
      <c r="C219" s="10"/>
      <c r="D219" s="10"/>
      <c r="E219" s="10"/>
      <c r="F219" s="78"/>
      <c r="G219" s="78"/>
      <c r="H219" s="78"/>
      <c r="I219" s="78"/>
      <c r="J219" s="78"/>
      <c r="K219" s="78"/>
      <c r="L219" s="78"/>
      <c r="M219" s="78"/>
      <c r="N219" s="78"/>
      <c r="O219" s="82"/>
      <c r="P219" s="82"/>
      <c r="Q219" s="82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1:33" ht="13.2">
      <c r="A220" s="10"/>
      <c r="B220" s="10"/>
      <c r="C220" s="10"/>
      <c r="D220" s="10"/>
      <c r="E220" s="10"/>
      <c r="F220" s="78"/>
      <c r="G220" s="78"/>
      <c r="H220" s="78"/>
      <c r="I220" s="78"/>
      <c r="J220" s="78"/>
      <c r="K220" s="78"/>
      <c r="L220" s="78"/>
      <c r="M220" s="78"/>
      <c r="N220" s="78"/>
      <c r="O220" s="82"/>
      <c r="P220" s="82"/>
      <c r="Q220" s="82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1:33" ht="13.2">
      <c r="A221" s="10"/>
      <c r="B221" s="10"/>
      <c r="C221" s="10"/>
      <c r="D221" s="10"/>
      <c r="E221" s="10"/>
      <c r="F221" s="78"/>
      <c r="G221" s="78"/>
      <c r="H221" s="78"/>
      <c r="I221" s="78"/>
      <c r="J221" s="78"/>
      <c r="K221" s="78"/>
      <c r="L221" s="78"/>
      <c r="M221" s="78"/>
      <c r="N221" s="78"/>
      <c r="O221" s="82"/>
      <c r="P221" s="82"/>
      <c r="Q221" s="82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 ht="13.2">
      <c r="A222" s="10"/>
      <c r="B222" s="10"/>
      <c r="C222" s="10"/>
      <c r="D222" s="10"/>
      <c r="E222" s="10"/>
      <c r="F222" s="78"/>
      <c r="G222" s="78"/>
      <c r="H222" s="78"/>
      <c r="I222" s="78"/>
      <c r="J222" s="78"/>
      <c r="K222" s="78"/>
      <c r="L222" s="78"/>
      <c r="M222" s="78"/>
      <c r="N222" s="78"/>
      <c r="O222" s="82"/>
      <c r="P222" s="82"/>
      <c r="Q222" s="82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 ht="13.2">
      <c r="A223" s="10"/>
      <c r="B223" s="10"/>
      <c r="C223" s="10"/>
      <c r="D223" s="10"/>
      <c r="E223" s="10"/>
      <c r="F223" s="78"/>
      <c r="G223" s="78"/>
      <c r="H223" s="78"/>
      <c r="I223" s="78"/>
      <c r="J223" s="78"/>
      <c r="K223" s="78"/>
      <c r="L223" s="78"/>
      <c r="M223" s="78"/>
      <c r="N223" s="78"/>
      <c r="O223" s="82"/>
      <c r="P223" s="82"/>
      <c r="Q223" s="82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1:33" ht="13.2">
      <c r="A224" s="10"/>
      <c r="B224" s="10"/>
      <c r="C224" s="10"/>
      <c r="D224" s="10"/>
      <c r="E224" s="10"/>
      <c r="F224" s="78"/>
      <c r="G224" s="78"/>
      <c r="H224" s="78"/>
      <c r="I224" s="78"/>
      <c r="J224" s="78"/>
      <c r="K224" s="78"/>
      <c r="L224" s="78"/>
      <c r="M224" s="78"/>
      <c r="N224" s="78"/>
      <c r="O224" s="82"/>
      <c r="P224" s="82"/>
      <c r="Q224" s="82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1:33" ht="13.2">
      <c r="A225" s="10"/>
      <c r="B225" s="10"/>
      <c r="C225" s="10"/>
      <c r="D225" s="10"/>
      <c r="E225" s="10"/>
      <c r="F225" s="78"/>
      <c r="G225" s="78"/>
      <c r="H225" s="78"/>
      <c r="I225" s="78"/>
      <c r="J225" s="78"/>
      <c r="K225" s="78"/>
      <c r="L225" s="78"/>
      <c r="M225" s="78"/>
      <c r="N225" s="78"/>
      <c r="O225" s="82"/>
      <c r="P225" s="82"/>
      <c r="Q225" s="82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1:33" ht="13.2">
      <c r="A226" s="10"/>
      <c r="B226" s="10"/>
      <c r="C226" s="10"/>
      <c r="D226" s="10"/>
      <c r="E226" s="10"/>
      <c r="F226" s="78"/>
      <c r="G226" s="78"/>
      <c r="H226" s="78"/>
      <c r="I226" s="78"/>
      <c r="J226" s="78"/>
      <c r="K226" s="78"/>
      <c r="L226" s="78"/>
      <c r="M226" s="78"/>
      <c r="N226" s="78"/>
      <c r="O226" s="82"/>
      <c r="P226" s="82"/>
      <c r="Q226" s="82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ht="13.2">
      <c r="A227" s="10"/>
      <c r="B227" s="10"/>
      <c r="C227" s="10"/>
      <c r="D227" s="10"/>
      <c r="E227" s="10"/>
      <c r="F227" s="78"/>
      <c r="G227" s="78"/>
      <c r="H227" s="78"/>
      <c r="I227" s="78"/>
      <c r="J227" s="78"/>
      <c r="K227" s="78"/>
      <c r="L227" s="78"/>
      <c r="M227" s="78"/>
      <c r="N227" s="78"/>
      <c r="O227" s="82"/>
      <c r="P227" s="82"/>
      <c r="Q227" s="82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1:33" ht="13.2">
      <c r="A228" s="10"/>
      <c r="B228" s="10"/>
      <c r="C228" s="10"/>
      <c r="D228" s="10"/>
      <c r="E228" s="10"/>
      <c r="F228" s="78"/>
      <c r="G228" s="78"/>
      <c r="H228" s="78"/>
      <c r="I228" s="78"/>
      <c r="J228" s="78"/>
      <c r="K228" s="78"/>
      <c r="L228" s="78"/>
      <c r="M228" s="78"/>
      <c r="N228" s="78"/>
      <c r="O228" s="82"/>
      <c r="P228" s="82"/>
      <c r="Q228" s="82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ht="13.2">
      <c r="A229" s="10"/>
      <c r="B229" s="10"/>
      <c r="C229" s="10"/>
      <c r="D229" s="10"/>
      <c r="E229" s="10"/>
      <c r="F229" s="78"/>
      <c r="G229" s="78"/>
      <c r="H229" s="78"/>
      <c r="I229" s="78"/>
      <c r="J229" s="78"/>
      <c r="K229" s="78"/>
      <c r="L229" s="78"/>
      <c r="M229" s="78"/>
      <c r="N229" s="78"/>
      <c r="O229" s="82"/>
      <c r="P229" s="82"/>
      <c r="Q229" s="82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:33" ht="13.2">
      <c r="A230" s="10"/>
      <c r="B230" s="10"/>
      <c r="C230" s="10"/>
      <c r="D230" s="10"/>
      <c r="E230" s="10"/>
      <c r="F230" s="78"/>
      <c r="G230" s="78"/>
      <c r="H230" s="78"/>
      <c r="I230" s="78"/>
      <c r="J230" s="78"/>
      <c r="K230" s="78"/>
      <c r="L230" s="78"/>
      <c r="M230" s="78"/>
      <c r="N230" s="78"/>
      <c r="O230" s="82"/>
      <c r="P230" s="82"/>
      <c r="Q230" s="82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1:33" ht="13.2">
      <c r="A231" s="10"/>
      <c r="B231" s="10"/>
      <c r="C231" s="10"/>
      <c r="D231" s="10"/>
      <c r="E231" s="10"/>
      <c r="F231" s="78"/>
      <c r="G231" s="78"/>
      <c r="H231" s="78"/>
      <c r="I231" s="78"/>
      <c r="J231" s="78"/>
      <c r="K231" s="78"/>
      <c r="L231" s="78"/>
      <c r="M231" s="78"/>
      <c r="N231" s="78"/>
      <c r="O231" s="82"/>
      <c r="P231" s="82"/>
      <c r="Q231" s="82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1:33" ht="13.2">
      <c r="A232" s="10"/>
      <c r="B232" s="10"/>
      <c r="C232" s="10"/>
      <c r="D232" s="10"/>
      <c r="E232" s="10"/>
      <c r="F232" s="78"/>
      <c r="G232" s="78"/>
      <c r="H232" s="78"/>
      <c r="I232" s="78"/>
      <c r="J232" s="78"/>
      <c r="K232" s="78"/>
      <c r="L232" s="78"/>
      <c r="M232" s="78"/>
      <c r="N232" s="78"/>
      <c r="O232" s="82"/>
      <c r="P232" s="82"/>
      <c r="Q232" s="82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1:33" ht="13.2">
      <c r="A233" s="10"/>
      <c r="B233" s="10"/>
      <c r="C233" s="10"/>
      <c r="D233" s="10"/>
      <c r="E233" s="10"/>
      <c r="F233" s="78"/>
      <c r="G233" s="78"/>
      <c r="H233" s="78"/>
      <c r="I233" s="78"/>
      <c r="J233" s="78"/>
      <c r="K233" s="78"/>
      <c r="L233" s="78"/>
      <c r="M233" s="78"/>
      <c r="N233" s="78"/>
      <c r="O233" s="82"/>
      <c r="P233" s="82"/>
      <c r="Q233" s="82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1:33" ht="13.2">
      <c r="A234" s="10"/>
      <c r="B234" s="10"/>
      <c r="C234" s="10"/>
      <c r="D234" s="10"/>
      <c r="E234" s="10"/>
      <c r="F234" s="78"/>
      <c r="G234" s="78"/>
      <c r="H234" s="78"/>
      <c r="I234" s="78"/>
      <c r="J234" s="78"/>
      <c r="K234" s="78"/>
      <c r="L234" s="78"/>
      <c r="M234" s="78"/>
      <c r="N234" s="78"/>
      <c r="O234" s="82"/>
      <c r="P234" s="82"/>
      <c r="Q234" s="82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:33" ht="13.2">
      <c r="A235" s="10"/>
      <c r="B235" s="10"/>
      <c r="C235" s="10"/>
      <c r="D235" s="10"/>
      <c r="E235" s="10"/>
      <c r="F235" s="78"/>
      <c r="G235" s="78"/>
      <c r="H235" s="78"/>
      <c r="I235" s="78"/>
      <c r="J235" s="78"/>
      <c r="K235" s="78"/>
      <c r="L235" s="78"/>
      <c r="M235" s="78"/>
      <c r="N235" s="78"/>
      <c r="O235" s="82"/>
      <c r="P235" s="82"/>
      <c r="Q235" s="82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:33" ht="13.2">
      <c r="A236" s="10"/>
      <c r="B236" s="10"/>
      <c r="C236" s="10"/>
      <c r="D236" s="10"/>
      <c r="E236" s="10"/>
      <c r="F236" s="78"/>
      <c r="G236" s="78"/>
      <c r="H236" s="78"/>
      <c r="I236" s="78"/>
      <c r="J236" s="78"/>
      <c r="K236" s="78"/>
      <c r="L236" s="78"/>
      <c r="M236" s="78"/>
      <c r="N236" s="78"/>
      <c r="O236" s="82"/>
      <c r="P236" s="82"/>
      <c r="Q236" s="82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1:33" ht="13.2">
      <c r="A237" s="10"/>
      <c r="B237" s="10"/>
      <c r="C237" s="10"/>
      <c r="D237" s="10"/>
      <c r="E237" s="10"/>
      <c r="F237" s="78"/>
      <c r="G237" s="78"/>
      <c r="H237" s="78"/>
      <c r="I237" s="78"/>
      <c r="J237" s="78"/>
      <c r="K237" s="78"/>
      <c r="L237" s="78"/>
      <c r="M237" s="78"/>
      <c r="N237" s="78"/>
      <c r="O237" s="82"/>
      <c r="P237" s="82"/>
      <c r="Q237" s="82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1:33" ht="13.2">
      <c r="A238" s="10"/>
      <c r="B238" s="10"/>
      <c r="C238" s="10"/>
      <c r="D238" s="10"/>
      <c r="E238" s="10"/>
      <c r="F238" s="78"/>
      <c r="G238" s="78"/>
      <c r="H238" s="78"/>
      <c r="I238" s="78"/>
      <c r="J238" s="78"/>
      <c r="K238" s="78"/>
      <c r="L238" s="78"/>
      <c r="M238" s="78"/>
      <c r="N238" s="78"/>
      <c r="O238" s="82"/>
      <c r="P238" s="82"/>
      <c r="Q238" s="82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1:33" ht="13.2">
      <c r="A239" s="10"/>
      <c r="B239" s="10"/>
      <c r="C239" s="10"/>
      <c r="D239" s="10"/>
      <c r="E239" s="10"/>
      <c r="F239" s="78"/>
      <c r="G239" s="78"/>
      <c r="H239" s="78"/>
      <c r="I239" s="78"/>
      <c r="J239" s="78"/>
      <c r="K239" s="78"/>
      <c r="L239" s="78"/>
      <c r="M239" s="78"/>
      <c r="N239" s="78"/>
      <c r="O239" s="82"/>
      <c r="P239" s="82"/>
      <c r="Q239" s="82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1:33" ht="13.2">
      <c r="A240" s="10"/>
      <c r="B240" s="10"/>
      <c r="C240" s="10"/>
      <c r="D240" s="10"/>
      <c r="E240" s="10"/>
      <c r="F240" s="78"/>
      <c r="G240" s="78"/>
      <c r="H240" s="78"/>
      <c r="I240" s="78"/>
      <c r="J240" s="78"/>
      <c r="K240" s="78"/>
      <c r="L240" s="78"/>
      <c r="M240" s="78"/>
      <c r="N240" s="78"/>
      <c r="O240" s="82"/>
      <c r="P240" s="82"/>
      <c r="Q240" s="82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spans="1:33" ht="13.2">
      <c r="A241" s="10"/>
      <c r="B241" s="10"/>
      <c r="C241" s="10"/>
      <c r="D241" s="10"/>
      <c r="E241" s="10"/>
      <c r="F241" s="78"/>
      <c r="G241" s="78"/>
      <c r="H241" s="78"/>
      <c r="I241" s="78"/>
      <c r="J241" s="78"/>
      <c r="K241" s="78"/>
      <c r="L241" s="78"/>
      <c r="M241" s="78"/>
      <c r="N241" s="78"/>
      <c r="O241" s="82"/>
      <c r="P241" s="82"/>
      <c r="Q241" s="82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1:33" ht="13.2">
      <c r="A242" s="10"/>
      <c r="B242" s="10"/>
      <c r="C242" s="10"/>
      <c r="D242" s="10"/>
      <c r="E242" s="10"/>
      <c r="F242" s="78"/>
      <c r="G242" s="78"/>
      <c r="H242" s="78"/>
      <c r="I242" s="78"/>
      <c r="J242" s="78"/>
      <c r="K242" s="78"/>
      <c r="L242" s="78"/>
      <c r="M242" s="78"/>
      <c r="N242" s="78"/>
      <c r="O242" s="82"/>
      <c r="P242" s="82"/>
      <c r="Q242" s="82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spans="1:33" ht="13.2">
      <c r="A243" s="10"/>
      <c r="B243" s="10"/>
      <c r="C243" s="10"/>
      <c r="D243" s="10"/>
      <c r="E243" s="10"/>
      <c r="F243" s="78"/>
      <c r="G243" s="78"/>
      <c r="H243" s="78"/>
      <c r="I243" s="78"/>
      <c r="J243" s="78"/>
      <c r="K243" s="78"/>
      <c r="L243" s="78"/>
      <c r="M243" s="78"/>
      <c r="N243" s="78"/>
      <c r="O243" s="82"/>
      <c r="P243" s="82"/>
      <c r="Q243" s="82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 ht="13.2">
      <c r="A244" s="10"/>
      <c r="B244" s="10"/>
      <c r="C244" s="10"/>
      <c r="D244" s="10"/>
      <c r="E244" s="10"/>
      <c r="F244" s="78"/>
      <c r="G244" s="78"/>
      <c r="H244" s="78"/>
      <c r="I244" s="78"/>
      <c r="J244" s="78"/>
      <c r="K244" s="78"/>
      <c r="L244" s="78"/>
      <c r="M244" s="78"/>
      <c r="N244" s="78"/>
      <c r="O244" s="82"/>
      <c r="P244" s="82"/>
      <c r="Q244" s="82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spans="1:33" ht="13.2">
      <c r="A245" s="10"/>
      <c r="B245" s="10"/>
      <c r="C245" s="10"/>
      <c r="D245" s="10"/>
      <c r="E245" s="10"/>
      <c r="F245" s="78"/>
      <c r="G245" s="78"/>
      <c r="H245" s="78"/>
      <c r="I245" s="78"/>
      <c r="J245" s="78"/>
      <c r="K245" s="78"/>
      <c r="L245" s="78"/>
      <c r="M245" s="78"/>
      <c r="N245" s="78"/>
      <c r="O245" s="82"/>
      <c r="P245" s="82"/>
      <c r="Q245" s="82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:33" ht="13.2">
      <c r="A246" s="10"/>
      <c r="B246" s="10"/>
      <c r="C246" s="10"/>
      <c r="D246" s="10"/>
      <c r="E246" s="10"/>
      <c r="F246" s="78"/>
      <c r="G246" s="78"/>
      <c r="H246" s="78"/>
      <c r="I246" s="78"/>
      <c r="J246" s="78"/>
      <c r="K246" s="78"/>
      <c r="L246" s="78"/>
      <c r="M246" s="78"/>
      <c r="N246" s="78"/>
      <c r="O246" s="82"/>
      <c r="P246" s="82"/>
      <c r="Q246" s="82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1:33" ht="13.2">
      <c r="A247" s="10"/>
      <c r="B247" s="10"/>
      <c r="C247" s="10"/>
      <c r="D247" s="10"/>
      <c r="E247" s="10"/>
      <c r="F247" s="78"/>
      <c r="G247" s="78"/>
      <c r="H247" s="78"/>
      <c r="I247" s="78"/>
      <c r="J247" s="78"/>
      <c r="K247" s="78"/>
      <c r="L247" s="78"/>
      <c r="M247" s="78"/>
      <c r="N247" s="78"/>
      <c r="O247" s="82"/>
      <c r="P247" s="82"/>
      <c r="Q247" s="82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:33" ht="13.2">
      <c r="A248" s="10"/>
      <c r="B248" s="10"/>
      <c r="C248" s="10"/>
      <c r="D248" s="10"/>
      <c r="E248" s="10"/>
      <c r="F248" s="78"/>
      <c r="G248" s="78"/>
      <c r="H248" s="78"/>
      <c r="I248" s="78"/>
      <c r="J248" s="78"/>
      <c r="K248" s="78"/>
      <c r="L248" s="78"/>
      <c r="M248" s="78"/>
      <c r="N248" s="78"/>
      <c r="O248" s="82"/>
      <c r="P248" s="82"/>
      <c r="Q248" s="82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</row>
    <row r="249" spans="1:33" ht="13.2">
      <c r="A249" s="10"/>
      <c r="B249" s="10"/>
      <c r="C249" s="10"/>
      <c r="D249" s="10"/>
      <c r="E249" s="10"/>
      <c r="F249" s="78"/>
      <c r="G249" s="78"/>
      <c r="H249" s="78"/>
      <c r="I249" s="78"/>
      <c r="J249" s="78"/>
      <c r="K249" s="78"/>
      <c r="L249" s="78"/>
      <c r="M249" s="78"/>
      <c r="N249" s="78"/>
      <c r="O249" s="82"/>
      <c r="P249" s="82"/>
      <c r="Q249" s="82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 ht="13.2">
      <c r="A250" s="10"/>
      <c r="B250" s="10"/>
      <c r="C250" s="10"/>
      <c r="D250" s="10"/>
      <c r="E250" s="10"/>
      <c r="F250" s="78"/>
      <c r="G250" s="78"/>
      <c r="H250" s="78"/>
      <c r="I250" s="78"/>
      <c r="J250" s="78"/>
      <c r="K250" s="78"/>
      <c r="L250" s="78"/>
      <c r="M250" s="78"/>
      <c r="N250" s="78"/>
      <c r="O250" s="82"/>
      <c r="P250" s="82"/>
      <c r="Q250" s="82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</row>
    <row r="251" spans="1:33" ht="13.2">
      <c r="A251" s="10"/>
      <c r="B251" s="10"/>
      <c r="C251" s="10"/>
      <c r="D251" s="10"/>
      <c r="E251" s="10"/>
      <c r="F251" s="78"/>
      <c r="G251" s="78"/>
      <c r="H251" s="78"/>
      <c r="I251" s="78"/>
      <c r="J251" s="78"/>
      <c r="K251" s="78"/>
      <c r="L251" s="78"/>
      <c r="M251" s="78"/>
      <c r="N251" s="78"/>
      <c r="O251" s="82"/>
      <c r="P251" s="82"/>
      <c r="Q251" s="82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 ht="13.2">
      <c r="A252" s="10"/>
      <c r="B252" s="10"/>
      <c r="C252" s="10"/>
      <c r="D252" s="10"/>
      <c r="E252" s="10"/>
      <c r="F252" s="78"/>
      <c r="G252" s="78"/>
      <c r="H252" s="78"/>
      <c r="I252" s="78"/>
      <c r="J252" s="78"/>
      <c r="K252" s="78"/>
      <c r="L252" s="78"/>
      <c r="M252" s="78"/>
      <c r="N252" s="78"/>
      <c r="O252" s="82"/>
      <c r="P252" s="82"/>
      <c r="Q252" s="82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</row>
    <row r="253" spans="1:33" ht="13.2">
      <c r="A253" s="10"/>
      <c r="B253" s="10"/>
      <c r="C253" s="10"/>
      <c r="D253" s="10"/>
      <c r="E253" s="10"/>
      <c r="F253" s="78"/>
      <c r="G253" s="78"/>
      <c r="H253" s="78"/>
      <c r="I253" s="78"/>
      <c r="J253" s="78"/>
      <c r="K253" s="78"/>
      <c r="L253" s="78"/>
      <c r="M253" s="78"/>
      <c r="N253" s="78"/>
      <c r="O253" s="82"/>
      <c r="P253" s="82"/>
      <c r="Q253" s="82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 ht="13.2">
      <c r="A254" s="10"/>
      <c r="B254" s="10"/>
      <c r="C254" s="10"/>
      <c r="D254" s="10"/>
      <c r="E254" s="10"/>
      <c r="F254" s="78"/>
      <c r="G254" s="78"/>
      <c r="H254" s="78"/>
      <c r="I254" s="78"/>
      <c r="J254" s="78"/>
      <c r="K254" s="78"/>
      <c r="L254" s="78"/>
      <c r="M254" s="78"/>
      <c r="N254" s="78"/>
      <c r="O254" s="82"/>
      <c r="P254" s="82"/>
      <c r="Q254" s="82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ht="13.2">
      <c r="A255" s="10"/>
      <c r="B255" s="10"/>
      <c r="C255" s="10"/>
      <c r="D255" s="10"/>
      <c r="E255" s="10"/>
      <c r="F255" s="78"/>
      <c r="G255" s="78"/>
      <c r="H255" s="78"/>
      <c r="I255" s="78"/>
      <c r="J255" s="78"/>
      <c r="K255" s="78"/>
      <c r="L255" s="78"/>
      <c r="M255" s="78"/>
      <c r="N255" s="78"/>
      <c r="O255" s="82"/>
      <c r="P255" s="82"/>
      <c r="Q255" s="82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 ht="13.2">
      <c r="A256" s="10"/>
      <c r="B256" s="10"/>
      <c r="C256" s="10"/>
      <c r="D256" s="10"/>
      <c r="E256" s="10"/>
      <c r="F256" s="78"/>
      <c r="G256" s="78"/>
      <c r="H256" s="78"/>
      <c r="I256" s="78"/>
      <c r="J256" s="78"/>
      <c r="K256" s="78"/>
      <c r="L256" s="78"/>
      <c r="M256" s="78"/>
      <c r="N256" s="78"/>
      <c r="O256" s="82"/>
      <c r="P256" s="82"/>
      <c r="Q256" s="82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ht="13.2">
      <c r="A257" s="10"/>
      <c r="B257" s="10"/>
      <c r="C257" s="10"/>
      <c r="D257" s="10"/>
      <c r="E257" s="10"/>
      <c r="F257" s="78"/>
      <c r="G257" s="78"/>
      <c r="H257" s="78"/>
      <c r="I257" s="78"/>
      <c r="J257" s="78"/>
      <c r="K257" s="78"/>
      <c r="L257" s="78"/>
      <c r="M257" s="78"/>
      <c r="N257" s="78"/>
      <c r="O257" s="82"/>
      <c r="P257" s="82"/>
      <c r="Q257" s="82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 ht="13.2">
      <c r="A258" s="10"/>
      <c r="B258" s="10"/>
      <c r="C258" s="10"/>
      <c r="D258" s="10"/>
      <c r="E258" s="10"/>
      <c r="F258" s="78"/>
      <c r="G258" s="78"/>
      <c r="H258" s="78"/>
      <c r="I258" s="78"/>
      <c r="J258" s="78"/>
      <c r="K258" s="78"/>
      <c r="L258" s="78"/>
      <c r="M258" s="78"/>
      <c r="N258" s="78"/>
      <c r="O258" s="82"/>
      <c r="P258" s="82"/>
      <c r="Q258" s="82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</row>
    <row r="259" spans="1:33" ht="13.2">
      <c r="A259" s="10"/>
      <c r="B259" s="10"/>
      <c r="C259" s="10"/>
      <c r="D259" s="10"/>
      <c r="E259" s="10"/>
      <c r="F259" s="78"/>
      <c r="G259" s="78"/>
      <c r="H259" s="78"/>
      <c r="I259" s="78"/>
      <c r="J259" s="78"/>
      <c r="K259" s="78"/>
      <c r="L259" s="78"/>
      <c r="M259" s="78"/>
      <c r="N259" s="78"/>
      <c r="O259" s="82"/>
      <c r="P259" s="82"/>
      <c r="Q259" s="82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 ht="13.2">
      <c r="A260" s="10"/>
      <c r="B260" s="10"/>
      <c r="C260" s="10"/>
      <c r="D260" s="10"/>
      <c r="E260" s="10"/>
      <c r="F260" s="78"/>
      <c r="G260" s="78"/>
      <c r="H260" s="78"/>
      <c r="I260" s="78"/>
      <c r="J260" s="78"/>
      <c r="K260" s="78"/>
      <c r="L260" s="78"/>
      <c r="M260" s="78"/>
      <c r="N260" s="78"/>
      <c r="O260" s="82"/>
      <c r="P260" s="82"/>
      <c r="Q260" s="82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</row>
    <row r="261" spans="1:33" ht="13.2">
      <c r="A261" s="10"/>
      <c r="B261" s="10"/>
      <c r="C261" s="10"/>
      <c r="D261" s="10"/>
      <c r="E261" s="10"/>
      <c r="F261" s="78"/>
      <c r="G261" s="78"/>
      <c r="H261" s="78"/>
      <c r="I261" s="78"/>
      <c r="J261" s="78"/>
      <c r="K261" s="78"/>
      <c r="L261" s="78"/>
      <c r="M261" s="78"/>
      <c r="N261" s="78"/>
      <c r="O261" s="82"/>
      <c r="P261" s="82"/>
      <c r="Q261" s="82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 ht="13.2">
      <c r="A262" s="10"/>
      <c r="B262" s="10"/>
      <c r="C262" s="10"/>
      <c r="D262" s="10"/>
      <c r="E262" s="10"/>
      <c r="F262" s="78"/>
      <c r="G262" s="78"/>
      <c r="H262" s="78"/>
      <c r="I262" s="78"/>
      <c r="J262" s="78"/>
      <c r="K262" s="78"/>
      <c r="L262" s="78"/>
      <c r="M262" s="78"/>
      <c r="N262" s="78"/>
      <c r="O262" s="82"/>
      <c r="P262" s="82"/>
      <c r="Q262" s="82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</row>
    <row r="263" spans="1:33" ht="13.2">
      <c r="A263" s="10"/>
      <c r="B263" s="10"/>
      <c r="C263" s="10"/>
      <c r="D263" s="10"/>
      <c r="E263" s="10"/>
      <c r="F263" s="78"/>
      <c r="G263" s="78"/>
      <c r="H263" s="78"/>
      <c r="I263" s="78"/>
      <c r="J263" s="78"/>
      <c r="K263" s="78"/>
      <c r="L263" s="78"/>
      <c r="M263" s="78"/>
      <c r="N263" s="78"/>
      <c r="O263" s="82"/>
      <c r="P263" s="82"/>
      <c r="Q263" s="82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 ht="13.2">
      <c r="A264" s="10"/>
      <c r="B264" s="10"/>
      <c r="C264" s="10"/>
      <c r="D264" s="10"/>
      <c r="E264" s="10"/>
      <c r="F264" s="78"/>
      <c r="G264" s="78"/>
      <c r="H264" s="78"/>
      <c r="I264" s="78"/>
      <c r="J264" s="78"/>
      <c r="K264" s="78"/>
      <c r="L264" s="78"/>
      <c r="M264" s="78"/>
      <c r="N264" s="78"/>
      <c r="O264" s="82"/>
      <c r="P264" s="82"/>
      <c r="Q264" s="82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</row>
    <row r="265" spans="1:33" ht="13.2">
      <c r="A265" s="10"/>
      <c r="B265" s="10"/>
      <c r="C265" s="10"/>
      <c r="D265" s="10"/>
      <c r="E265" s="10"/>
      <c r="F265" s="78"/>
      <c r="G265" s="78"/>
      <c r="H265" s="78"/>
      <c r="I265" s="78"/>
      <c r="J265" s="78"/>
      <c r="K265" s="78"/>
      <c r="L265" s="78"/>
      <c r="M265" s="78"/>
      <c r="N265" s="78"/>
      <c r="O265" s="82"/>
      <c r="P265" s="82"/>
      <c r="Q265" s="82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 ht="13.2">
      <c r="A266" s="10"/>
      <c r="B266" s="10"/>
      <c r="C266" s="10"/>
      <c r="D266" s="10"/>
      <c r="E266" s="10"/>
      <c r="F266" s="78"/>
      <c r="G266" s="78"/>
      <c r="H266" s="78"/>
      <c r="I266" s="78"/>
      <c r="J266" s="78"/>
      <c r="K266" s="78"/>
      <c r="L266" s="78"/>
      <c r="M266" s="78"/>
      <c r="N266" s="78"/>
      <c r="O266" s="82"/>
      <c r="P266" s="82"/>
      <c r="Q266" s="82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</row>
    <row r="267" spans="1:33" ht="13.2">
      <c r="A267" s="10"/>
      <c r="B267" s="10"/>
      <c r="C267" s="10"/>
      <c r="D267" s="10"/>
      <c r="E267" s="10"/>
      <c r="F267" s="78"/>
      <c r="G267" s="78"/>
      <c r="H267" s="78"/>
      <c r="I267" s="78"/>
      <c r="J267" s="78"/>
      <c r="K267" s="78"/>
      <c r="L267" s="78"/>
      <c r="M267" s="78"/>
      <c r="N267" s="78"/>
      <c r="O267" s="82"/>
      <c r="P267" s="82"/>
      <c r="Q267" s="82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:33" ht="13.2">
      <c r="A268" s="10"/>
      <c r="B268" s="10"/>
      <c r="C268" s="10"/>
      <c r="D268" s="10"/>
      <c r="E268" s="10"/>
      <c r="F268" s="78"/>
      <c r="G268" s="78"/>
      <c r="H268" s="78"/>
      <c r="I268" s="78"/>
      <c r="J268" s="78"/>
      <c r="K268" s="78"/>
      <c r="L268" s="78"/>
      <c r="M268" s="78"/>
      <c r="N268" s="78"/>
      <c r="O268" s="82"/>
      <c r="P268" s="82"/>
      <c r="Q268" s="82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</row>
    <row r="269" spans="1:33" ht="13.2">
      <c r="A269" s="10"/>
      <c r="B269" s="10"/>
      <c r="C269" s="10"/>
      <c r="D269" s="10"/>
      <c r="E269" s="10"/>
      <c r="F269" s="78"/>
      <c r="G269" s="78"/>
      <c r="H269" s="78"/>
      <c r="I269" s="78"/>
      <c r="J269" s="78"/>
      <c r="K269" s="78"/>
      <c r="L269" s="78"/>
      <c r="M269" s="78"/>
      <c r="N269" s="78"/>
      <c r="O269" s="82"/>
      <c r="P269" s="82"/>
      <c r="Q269" s="82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:33" ht="13.2">
      <c r="A270" s="10"/>
      <c r="B270" s="10"/>
      <c r="C270" s="10"/>
      <c r="D270" s="10"/>
      <c r="E270" s="10"/>
      <c r="F270" s="78"/>
      <c r="G270" s="78"/>
      <c r="H270" s="78"/>
      <c r="I270" s="78"/>
      <c r="J270" s="78"/>
      <c r="K270" s="78"/>
      <c r="L270" s="78"/>
      <c r="M270" s="78"/>
      <c r="N270" s="78"/>
      <c r="O270" s="82"/>
      <c r="P270" s="82"/>
      <c r="Q270" s="82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spans="1:33" ht="13.2">
      <c r="A271" s="10"/>
      <c r="B271" s="10"/>
      <c r="C271" s="10"/>
      <c r="D271" s="10"/>
      <c r="E271" s="10"/>
      <c r="F271" s="78"/>
      <c r="G271" s="78"/>
      <c r="H271" s="78"/>
      <c r="I271" s="78"/>
      <c r="J271" s="78"/>
      <c r="K271" s="78"/>
      <c r="L271" s="78"/>
      <c r="M271" s="78"/>
      <c r="N271" s="78"/>
      <c r="O271" s="82"/>
      <c r="P271" s="82"/>
      <c r="Q271" s="82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:33" ht="13.2">
      <c r="A272" s="10"/>
      <c r="B272" s="10"/>
      <c r="C272" s="10"/>
      <c r="D272" s="10"/>
      <c r="E272" s="10"/>
      <c r="F272" s="78"/>
      <c r="G272" s="78"/>
      <c r="H272" s="78"/>
      <c r="I272" s="78"/>
      <c r="J272" s="78"/>
      <c r="K272" s="78"/>
      <c r="L272" s="78"/>
      <c r="M272" s="78"/>
      <c r="N272" s="78"/>
      <c r="O272" s="82"/>
      <c r="P272" s="82"/>
      <c r="Q272" s="82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spans="1:33" ht="13.2">
      <c r="A273" s="10"/>
      <c r="B273" s="10"/>
      <c r="C273" s="10"/>
      <c r="D273" s="10"/>
      <c r="E273" s="10"/>
      <c r="F273" s="78"/>
      <c r="G273" s="78"/>
      <c r="H273" s="78"/>
      <c r="I273" s="78"/>
      <c r="J273" s="78"/>
      <c r="K273" s="78"/>
      <c r="L273" s="78"/>
      <c r="M273" s="78"/>
      <c r="N273" s="78"/>
      <c r="O273" s="82"/>
      <c r="P273" s="82"/>
      <c r="Q273" s="82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1:33" ht="13.2">
      <c r="A274" s="10"/>
      <c r="B274" s="10"/>
      <c r="C274" s="10"/>
      <c r="D274" s="10"/>
      <c r="E274" s="10"/>
      <c r="F274" s="78"/>
      <c r="G274" s="78"/>
      <c r="H274" s="78"/>
      <c r="I274" s="78"/>
      <c r="J274" s="78"/>
      <c r="K274" s="78"/>
      <c r="L274" s="78"/>
      <c r="M274" s="78"/>
      <c r="N274" s="78"/>
      <c r="O274" s="82"/>
      <c r="P274" s="82"/>
      <c r="Q274" s="82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1:33" ht="13.2">
      <c r="A275" s="10"/>
      <c r="B275" s="10"/>
      <c r="C275" s="10"/>
      <c r="D275" s="10"/>
      <c r="E275" s="10"/>
      <c r="F275" s="78"/>
      <c r="G275" s="78"/>
      <c r="H275" s="78"/>
      <c r="I275" s="78"/>
      <c r="J275" s="78"/>
      <c r="K275" s="78"/>
      <c r="L275" s="78"/>
      <c r="M275" s="78"/>
      <c r="N275" s="78"/>
      <c r="O275" s="82"/>
      <c r="P275" s="82"/>
      <c r="Q275" s="82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:33" ht="13.2">
      <c r="A276" s="10"/>
      <c r="B276" s="10"/>
      <c r="C276" s="10"/>
      <c r="D276" s="10"/>
      <c r="E276" s="10"/>
      <c r="F276" s="78"/>
      <c r="G276" s="78"/>
      <c r="H276" s="78"/>
      <c r="I276" s="78"/>
      <c r="J276" s="78"/>
      <c r="K276" s="78"/>
      <c r="L276" s="78"/>
      <c r="M276" s="78"/>
      <c r="N276" s="78"/>
      <c r="O276" s="82"/>
      <c r="P276" s="82"/>
      <c r="Q276" s="82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</row>
    <row r="277" spans="1:33" ht="13.2">
      <c r="A277" s="10"/>
      <c r="B277" s="10"/>
      <c r="C277" s="10"/>
      <c r="D277" s="10"/>
      <c r="E277" s="10"/>
      <c r="F277" s="78"/>
      <c r="G277" s="78"/>
      <c r="H277" s="78"/>
      <c r="I277" s="78"/>
      <c r="J277" s="78"/>
      <c r="K277" s="78"/>
      <c r="L277" s="78"/>
      <c r="M277" s="78"/>
      <c r="N277" s="78"/>
      <c r="O277" s="82"/>
      <c r="P277" s="82"/>
      <c r="Q277" s="82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:33" ht="13.2">
      <c r="A278" s="10"/>
      <c r="B278" s="10"/>
      <c r="C278" s="10"/>
      <c r="D278" s="10"/>
      <c r="E278" s="10"/>
      <c r="F278" s="78"/>
      <c r="G278" s="78"/>
      <c r="H278" s="78"/>
      <c r="I278" s="78"/>
      <c r="J278" s="78"/>
      <c r="K278" s="78"/>
      <c r="L278" s="78"/>
      <c r="M278" s="78"/>
      <c r="N278" s="78"/>
      <c r="O278" s="82"/>
      <c r="P278" s="82"/>
      <c r="Q278" s="82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</row>
    <row r="279" spans="1:33" ht="13.2">
      <c r="A279" s="10"/>
      <c r="B279" s="10"/>
      <c r="C279" s="10"/>
      <c r="D279" s="10"/>
      <c r="E279" s="10"/>
      <c r="F279" s="78"/>
      <c r="G279" s="78"/>
      <c r="H279" s="78"/>
      <c r="I279" s="78"/>
      <c r="J279" s="78"/>
      <c r="K279" s="78"/>
      <c r="L279" s="78"/>
      <c r="M279" s="78"/>
      <c r="N279" s="78"/>
      <c r="O279" s="82"/>
      <c r="P279" s="82"/>
      <c r="Q279" s="82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1:33" ht="13.2">
      <c r="A280" s="10"/>
      <c r="B280" s="10"/>
      <c r="C280" s="10"/>
      <c r="D280" s="10"/>
      <c r="E280" s="10"/>
      <c r="F280" s="78"/>
      <c r="G280" s="78"/>
      <c r="H280" s="78"/>
      <c r="I280" s="78"/>
      <c r="J280" s="78"/>
      <c r="K280" s="78"/>
      <c r="L280" s="78"/>
      <c r="M280" s="78"/>
      <c r="N280" s="78"/>
      <c r="O280" s="82"/>
      <c r="P280" s="82"/>
      <c r="Q280" s="82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ht="13.2">
      <c r="A281" s="10"/>
      <c r="B281" s="10"/>
      <c r="C281" s="10"/>
      <c r="D281" s="10"/>
      <c r="E281" s="10"/>
      <c r="F281" s="78"/>
      <c r="G281" s="78"/>
      <c r="H281" s="78"/>
      <c r="I281" s="78"/>
      <c r="J281" s="78"/>
      <c r="K281" s="78"/>
      <c r="L281" s="78"/>
      <c r="M281" s="78"/>
      <c r="N281" s="78"/>
      <c r="O281" s="82"/>
      <c r="P281" s="82"/>
      <c r="Q281" s="82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</row>
    <row r="282" spans="1:33" ht="13.2">
      <c r="A282" s="10"/>
      <c r="B282" s="10"/>
      <c r="C282" s="10"/>
      <c r="D282" s="10"/>
      <c r="E282" s="10"/>
      <c r="F282" s="78"/>
      <c r="G282" s="78"/>
      <c r="H282" s="78"/>
      <c r="I282" s="78"/>
      <c r="J282" s="78"/>
      <c r="K282" s="78"/>
      <c r="L282" s="78"/>
      <c r="M282" s="78"/>
      <c r="N282" s="78"/>
      <c r="O282" s="82"/>
      <c r="P282" s="82"/>
      <c r="Q282" s="82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ht="13.2">
      <c r="A283" s="10"/>
      <c r="B283" s="10"/>
      <c r="C283" s="10"/>
      <c r="D283" s="10"/>
      <c r="E283" s="10"/>
      <c r="F283" s="78"/>
      <c r="G283" s="78"/>
      <c r="H283" s="78"/>
      <c r="I283" s="78"/>
      <c r="J283" s="78"/>
      <c r="K283" s="78"/>
      <c r="L283" s="78"/>
      <c r="M283" s="78"/>
      <c r="N283" s="78"/>
      <c r="O283" s="82"/>
      <c r="P283" s="82"/>
      <c r="Q283" s="82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1:33" ht="13.2">
      <c r="A284" s="10"/>
      <c r="B284" s="10"/>
      <c r="C284" s="10"/>
      <c r="D284" s="10"/>
      <c r="E284" s="10"/>
      <c r="F284" s="78"/>
      <c r="G284" s="78"/>
      <c r="H284" s="78"/>
      <c r="I284" s="78"/>
      <c r="J284" s="78"/>
      <c r="K284" s="78"/>
      <c r="L284" s="78"/>
      <c r="M284" s="78"/>
      <c r="N284" s="78"/>
      <c r="O284" s="82"/>
      <c r="P284" s="82"/>
      <c r="Q284" s="82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ht="13.2">
      <c r="A285" s="10"/>
      <c r="B285" s="10"/>
      <c r="C285" s="10"/>
      <c r="D285" s="10"/>
      <c r="E285" s="10"/>
      <c r="F285" s="78"/>
      <c r="G285" s="78"/>
      <c r="H285" s="78"/>
      <c r="I285" s="78"/>
      <c r="J285" s="78"/>
      <c r="K285" s="78"/>
      <c r="L285" s="78"/>
      <c r="M285" s="78"/>
      <c r="N285" s="78"/>
      <c r="O285" s="82"/>
      <c r="P285" s="82"/>
      <c r="Q285" s="82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</row>
    <row r="286" spans="1:33" ht="13.2">
      <c r="A286" s="10"/>
      <c r="B286" s="10"/>
      <c r="C286" s="10"/>
      <c r="D286" s="10"/>
      <c r="E286" s="10"/>
      <c r="F286" s="78"/>
      <c r="G286" s="78"/>
      <c r="H286" s="78"/>
      <c r="I286" s="78"/>
      <c r="J286" s="78"/>
      <c r="K286" s="78"/>
      <c r="L286" s="78"/>
      <c r="M286" s="78"/>
      <c r="N286" s="78"/>
      <c r="O286" s="82"/>
      <c r="P286" s="82"/>
      <c r="Q286" s="82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</row>
    <row r="287" spans="1:33" ht="13.2">
      <c r="A287" s="10"/>
      <c r="B287" s="10"/>
      <c r="C287" s="10"/>
      <c r="D287" s="10"/>
      <c r="E287" s="10"/>
      <c r="F287" s="78"/>
      <c r="G287" s="78"/>
      <c r="H287" s="78"/>
      <c r="I287" s="78"/>
      <c r="J287" s="78"/>
      <c r="K287" s="78"/>
      <c r="L287" s="78"/>
      <c r="M287" s="78"/>
      <c r="N287" s="78"/>
      <c r="O287" s="82"/>
      <c r="P287" s="82"/>
      <c r="Q287" s="82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1:33" ht="13.2">
      <c r="A288" s="10"/>
      <c r="B288" s="10"/>
      <c r="C288" s="10"/>
      <c r="D288" s="10"/>
      <c r="E288" s="10"/>
      <c r="F288" s="78"/>
      <c r="G288" s="78"/>
      <c r="H288" s="78"/>
      <c r="I288" s="78"/>
      <c r="J288" s="78"/>
      <c r="K288" s="78"/>
      <c r="L288" s="78"/>
      <c r="M288" s="78"/>
      <c r="N288" s="78"/>
      <c r="O288" s="82"/>
      <c r="P288" s="82"/>
      <c r="Q288" s="82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1:33" ht="13.2">
      <c r="A289" s="10"/>
      <c r="B289" s="10"/>
      <c r="C289" s="10"/>
      <c r="D289" s="10"/>
      <c r="E289" s="10"/>
      <c r="F289" s="78"/>
      <c r="G289" s="78"/>
      <c r="H289" s="78"/>
      <c r="I289" s="78"/>
      <c r="J289" s="78"/>
      <c r="K289" s="78"/>
      <c r="L289" s="78"/>
      <c r="M289" s="78"/>
      <c r="N289" s="78"/>
      <c r="O289" s="82"/>
      <c r="P289" s="82"/>
      <c r="Q289" s="82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:33" ht="13.2">
      <c r="A290" s="10"/>
      <c r="B290" s="10"/>
      <c r="C290" s="10"/>
      <c r="D290" s="10"/>
      <c r="E290" s="10"/>
      <c r="F290" s="78"/>
      <c r="G290" s="78"/>
      <c r="H290" s="78"/>
      <c r="I290" s="78"/>
      <c r="J290" s="78"/>
      <c r="K290" s="78"/>
      <c r="L290" s="78"/>
      <c r="M290" s="78"/>
      <c r="N290" s="78"/>
      <c r="O290" s="82"/>
      <c r="P290" s="82"/>
      <c r="Q290" s="82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1:33" ht="13.2">
      <c r="A291" s="10"/>
      <c r="B291" s="10"/>
      <c r="C291" s="10"/>
      <c r="D291" s="10"/>
      <c r="E291" s="10"/>
      <c r="F291" s="78"/>
      <c r="G291" s="78"/>
      <c r="H291" s="78"/>
      <c r="I291" s="78"/>
      <c r="J291" s="78"/>
      <c r="K291" s="78"/>
      <c r="L291" s="78"/>
      <c r="M291" s="78"/>
      <c r="N291" s="78"/>
      <c r="O291" s="82"/>
      <c r="P291" s="82"/>
      <c r="Q291" s="82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1:33" ht="13.2">
      <c r="A292" s="10"/>
      <c r="B292" s="10"/>
      <c r="C292" s="10"/>
      <c r="D292" s="10"/>
      <c r="E292" s="10"/>
      <c r="F292" s="78"/>
      <c r="G292" s="78"/>
      <c r="H292" s="78"/>
      <c r="I292" s="78"/>
      <c r="J292" s="78"/>
      <c r="K292" s="78"/>
      <c r="L292" s="78"/>
      <c r="M292" s="78"/>
      <c r="N292" s="78"/>
      <c r="O292" s="82"/>
      <c r="P292" s="82"/>
      <c r="Q292" s="82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1:33" ht="13.2">
      <c r="A293" s="10"/>
      <c r="B293" s="10"/>
      <c r="C293" s="10"/>
      <c r="D293" s="10"/>
      <c r="E293" s="10"/>
      <c r="F293" s="78"/>
      <c r="G293" s="78"/>
      <c r="H293" s="78"/>
      <c r="I293" s="78"/>
      <c r="J293" s="78"/>
      <c r="K293" s="78"/>
      <c r="L293" s="78"/>
      <c r="M293" s="78"/>
      <c r="N293" s="78"/>
      <c r="O293" s="82"/>
      <c r="P293" s="82"/>
      <c r="Q293" s="82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1:33" ht="13.2">
      <c r="A294" s="10"/>
      <c r="B294" s="10"/>
      <c r="C294" s="10"/>
      <c r="D294" s="10"/>
      <c r="E294" s="10"/>
      <c r="F294" s="78"/>
      <c r="G294" s="78"/>
      <c r="H294" s="78"/>
      <c r="I294" s="78"/>
      <c r="J294" s="78"/>
      <c r="K294" s="78"/>
      <c r="L294" s="78"/>
      <c r="M294" s="78"/>
      <c r="N294" s="78"/>
      <c r="O294" s="82"/>
      <c r="P294" s="82"/>
      <c r="Q294" s="82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1:33" ht="13.2">
      <c r="A295" s="10"/>
      <c r="B295" s="10"/>
      <c r="C295" s="10"/>
      <c r="D295" s="10"/>
      <c r="E295" s="10"/>
      <c r="F295" s="78"/>
      <c r="G295" s="78"/>
      <c r="H295" s="78"/>
      <c r="I295" s="78"/>
      <c r="J295" s="78"/>
      <c r="K295" s="78"/>
      <c r="L295" s="78"/>
      <c r="M295" s="78"/>
      <c r="N295" s="78"/>
      <c r="O295" s="82"/>
      <c r="P295" s="82"/>
      <c r="Q295" s="82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1:33" ht="13.2">
      <c r="A296" s="10"/>
      <c r="B296" s="10"/>
      <c r="C296" s="10"/>
      <c r="D296" s="10"/>
      <c r="E296" s="10"/>
      <c r="F296" s="78"/>
      <c r="G296" s="78"/>
      <c r="H296" s="78"/>
      <c r="I296" s="78"/>
      <c r="J296" s="78"/>
      <c r="K296" s="78"/>
      <c r="L296" s="78"/>
      <c r="M296" s="78"/>
      <c r="N296" s="78"/>
      <c r="O296" s="82"/>
      <c r="P296" s="82"/>
      <c r="Q296" s="82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1:33" ht="13.2">
      <c r="A297" s="10"/>
      <c r="B297" s="10"/>
      <c r="C297" s="10"/>
      <c r="D297" s="10"/>
      <c r="E297" s="10"/>
      <c r="F297" s="78"/>
      <c r="G297" s="78"/>
      <c r="H297" s="78"/>
      <c r="I297" s="78"/>
      <c r="J297" s="78"/>
      <c r="K297" s="78"/>
      <c r="L297" s="78"/>
      <c r="M297" s="78"/>
      <c r="N297" s="78"/>
      <c r="O297" s="82"/>
      <c r="P297" s="82"/>
      <c r="Q297" s="82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</row>
    <row r="298" spans="1:33" ht="13.2">
      <c r="A298" s="10"/>
      <c r="B298" s="10"/>
      <c r="C298" s="10"/>
      <c r="D298" s="10"/>
      <c r="E298" s="10"/>
      <c r="F298" s="78"/>
      <c r="G298" s="78"/>
      <c r="H298" s="78"/>
      <c r="I298" s="78"/>
      <c r="J298" s="78"/>
      <c r="K298" s="78"/>
      <c r="L298" s="78"/>
      <c r="M298" s="78"/>
      <c r="N298" s="78"/>
      <c r="O298" s="82"/>
      <c r="P298" s="82"/>
      <c r="Q298" s="82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1:33" ht="13.2">
      <c r="A299" s="10"/>
      <c r="B299" s="10"/>
      <c r="C299" s="10"/>
      <c r="D299" s="10"/>
      <c r="E299" s="10"/>
      <c r="F299" s="78"/>
      <c r="G299" s="78"/>
      <c r="H299" s="78"/>
      <c r="I299" s="78"/>
      <c r="J299" s="78"/>
      <c r="K299" s="78"/>
      <c r="L299" s="78"/>
      <c r="M299" s="78"/>
      <c r="N299" s="78"/>
      <c r="O299" s="82"/>
      <c r="P299" s="82"/>
      <c r="Q299" s="82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</row>
    <row r="300" spans="1:33" ht="13.2">
      <c r="A300" s="10"/>
      <c r="B300" s="10"/>
      <c r="C300" s="10"/>
      <c r="D300" s="10"/>
      <c r="E300" s="10"/>
      <c r="F300" s="78"/>
      <c r="G300" s="78"/>
      <c r="H300" s="78"/>
      <c r="I300" s="78"/>
      <c r="J300" s="78"/>
      <c r="K300" s="78"/>
      <c r="L300" s="78"/>
      <c r="M300" s="78"/>
      <c r="N300" s="78"/>
      <c r="O300" s="82"/>
      <c r="P300" s="82"/>
      <c r="Q300" s="82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1:33" ht="13.2">
      <c r="A301" s="10"/>
      <c r="B301" s="10"/>
      <c r="C301" s="10"/>
      <c r="D301" s="10"/>
      <c r="E301" s="10"/>
      <c r="F301" s="78"/>
      <c r="G301" s="78"/>
      <c r="H301" s="78"/>
      <c r="I301" s="78"/>
      <c r="J301" s="78"/>
      <c r="K301" s="78"/>
      <c r="L301" s="78"/>
      <c r="M301" s="78"/>
      <c r="N301" s="78"/>
      <c r="O301" s="82"/>
      <c r="P301" s="82"/>
      <c r="Q301" s="82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</row>
    <row r="302" spans="1:33" ht="13.2">
      <c r="A302" s="10"/>
      <c r="B302" s="10"/>
      <c r="C302" s="10"/>
      <c r="D302" s="10"/>
      <c r="E302" s="10"/>
      <c r="F302" s="78"/>
      <c r="G302" s="78"/>
      <c r="H302" s="78"/>
      <c r="I302" s="78"/>
      <c r="J302" s="78"/>
      <c r="K302" s="78"/>
      <c r="L302" s="78"/>
      <c r="M302" s="78"/>
      <c r="N302" s="78"/>
      <c r="O302" s="82"/>
      <c r="P302" s="82"/>
      <c r="Q302" s="82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ht="13.2">
      <c r="A303" s="10"/>
      <c r="B303" s="10"/>
      <c r="C303" s="10"/>
      <c r="D303" s="10"/>
      <c r="E303" s="10"/>
      <c r="F303" s="78"/>
      <c r="G303" s="78"/>
      <c r="H303" s="78"/>
      <c r="I303" s="78"/>
      <c r="J303" s="78"/>
      <c r="K303" s="78"/>
      <c r="L303" s="78"/>
      <c r="M303" s="78"/>
      <c r="N303" s="78"/>
      <c r="O303" s="82"/>
      <c r="P303" s="82"/>
      <c r="Q303" s="82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</row>
    <row r="304" spans="1:33" ht="13.2">
      <c r="A304" s="10"/>
      <c r="B304" s="10"/>
      <c r="C304" s="10"/>
      <c r="D304" s="10"/>
      <c r="E304" s="10"/>
      <c r="F304" s="78"/>
      <c r="G304" s="78"/>
      <c r="H304" s="78"/>
      <c r="I304" s="78"/>
      <c r="J304" s="78"/>
      <c r="K304" s="78"/>
      <c r="L304" s="78"/>
      <c r="M304" s="78"/>
      <c r="N304" s="78"/>
      <c r="O304" s="82"/>
      <c r="P304" s="82"/>
      <c r="Q304" s="82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1:33" ht="13.2">
      <c r="A305" s="10"/>
      <c r="B305" s="10"/>
      <c r="C305" s="10"/>
      <c r="D305" s="10"/>
      <c r="E305" s="10"/>
      <c r="F305" s="78"/>
      <c r="G305" s="78"/>
      <c r="H305" s="78"/>
      <c r="I305" s="78"/>
      <c r="J305" s="78"/>
      <c r="K305" s="78"/>
      <c r="L305" s="78"/>
      <c r="M305" s="78"/>
      <c r="N305" s="78"/>
      <c r="O305" s="82"/>
      <c r="P305" s="82"/>
      <c r="Q305" s="82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</row>
    <row r="306" spans="1:33" ht="13.2">
      <c r="A306" s="10"/>
      <c r="B306" s="10"/>
      <c r="C306" s="10"/>
      <c r="D306" s="10"/>
      <c r="E306" s="10"/>
      <c r="F306" s="78"/>
      <c r="G306" s="78"/>
      <c r="H306" s="78"/>
      <c r="I306" s="78"/>
      <c r="J306" s="78"/>
      <c r="K306" s="78"/>
      <c r="L306" s="78"/>
      <c r="M306" s="78"/>
      <c r="N306" s="78"/>
      <c r="O306" s="82"/>
      <c r="P306" s="82"/>
      <c r="Q306" s="82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1:33" ht="13.2">
      <c r="A307" s="10"/>
      <c r="B307" s="10"/>
      <c r="C307" s="10"/>
      <c r="D307" s="10"/>
      <c r="E307" s="10"/>
      <c r="F307" s="78"/>
      <c r="G307" s="78"/>
      <c r="H307" s="78"/>
      <c r="I307" s="78"/>
      <c r="J307" s="78"/>
      <c r="K307" s="78"/>
      <c r="L307" s="78"/>
      <c r="M307" s="78"/>
      <c r="N307" s="78"/>
      <c r="O307" s="82"/>
      <c r="P307" s="82"/>
      <c r="Q307" s="82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</row>
    <row r="308" spans="1:33" ht="13.2">
      <c r="A308" s="10"/>
      <c r="B308" s="10"/>
      <c r="C308" s="10"/>
      <c r="D308" s="10"/>
      <c r="E308" s="10"/>
      <c r="F308" s="78"/>
      <c r="G308" s="78"/>
      <c r="H308" s="78"/>
      <c r="I308" s="78"/>
      <c r="J308" s="78"/>
      <c r="K308" s="78"/>
      <c r="L308" s="78"/>
      <c r="M308" s="78"/>
      <c r="N308" s="78"/>
      <c r="O308" s="82"/>
      <c r="P308" s="82"/>
      <c r="Q308" s="82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1:33" ht="13.2">
      <c r="A309" s="10"/>
      <c r="B309" s="10"/>
      <c r="C309" s="10"/>
      <c r="D309" s="10"/>
      <c r="E309" s="10"/>
      <c r="F309" s="78"/>
      <c r="G309" s="78"/>
      <c r="H309" s="78"/>
      <c r="I309" s="78"/>
      <c r="J309" s="78"/>
      <c r="K309" s="78"/>
      <c r="L309" s="78"/>
      <c r="M309" s="78"/>
      <c r="N309" s="78"/>
      <c r="O309" s="82"/>
      <c r="P309" s="82"/>
      <c r="Q309" s="82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</row>
    <row r="310" spans="1:33" ht="13.2">
      <c r="A310" s="10"/>
      <c r="B310" s="10"/>
      <c r="C310" s="10"/>
      <c r="D310" s="10"/>
      <c r="E310" s="10"/>
      <c r="F310" s="78"/>
      <c r="G310" s="78"/>
      <c r="H310" s="78"/>
      <c r="I310" s="78"/>
      <c r="J310" s="78"/>
      <c r="K310" s="78"/>
      <c r="L310" s="78"/>
      <c r="M310" s="78"/>
      <c r="N310" s="78"/>
      <c r="O310" s="82"/>
      <c r="P310" s="82"/>
      <c r="Q310" s="82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ht="13.2">
      <c r="A311" s="10"/>
      <c r="B311" s="10"/>
      <c r="C311" s="10"/>
      <c r="D311" s="10"/>
      <c r="E311" s="10"/>
      <c r="F311" s="78"/>
      <c r="G311" s="78"/>
      <c r="H311" s="78"/>
      <c r="I311" s="78"/>
      <c r="J311" s="78"/>
      <c r="K311" s="78"/>
      <c r="L311" s="78"/>
      <c r="M311" s="78"/>
      <c r="N311" s="78"/>
      <c r="O311" s="82"/>
      <c r="P311" s="82"/>
      <c r="Q311" s="82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</row>
    <row r="312" spans="1:33" ht="13.2">
      <c r="A312" s="10"/>
      <c r="B312" s="10"/>
      <c r="C312" s="10"/>
      <c r="D312" s="10"/>
      <c r="E312" s="10"/>
      <c r="F312" s="78"/>
      <c r="G312" s="78"/>
      <c r="H312" s="78"/>
      <c r="I312" s="78"/>
      <c r="J312" s="78"/>
      <c r="K312" s="78"/>
      <c r="L312" s="78"/>
      <c r="M312" s="78"/>
      <c r="N312" s="78"/>
      <c r="O312" s="82"/>
      <c r="P312" s="82"/>
      <c r="Q312" s="82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ht="13.2">
      <c r="A313" s="10"/>
      <c r="B313" s="10"/>
      <c r="C313" s="10"/>
      <c r="D313" s="10"/>
      <c r="E313" s="10"/>
      <c r="F313" s="78"/>
      <c r="G313" s="78"/>
      <c r="H313" s="78"/>
      <c r="I313" s="78"/>
      <c r="J313" s="78"/>
      <c r="K313" s="78"/>
      <c r="L313" s="78"/>
      <c r="M313" s="78"/>
      <c r="N313" s="78"/>
      <c r="O313" s="82"/>
      <c r="P313" s="82"/>
      <c r="Q313" s="82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</row>
    <row r="314" spans="1:33" ht="13.2">
      <c r="A314" s="10"/>
      <c r="B314" s="10"/>
      <c r="C314" s="10"/>
      <c r="D314" s="10"/>
      <c r="E314" s="10"/>
      <c r="F314" s="78"/>
      <c r="G314" s="78"/>
      <c r="H314" s="78"/>
      <c r="I314" s="78"/>
      <c r="J314" s="78"/>
      <c r="K314" s="78"/>
      <c r="L314" s="78"/>
      <c r="M314" s="78"/>
      <c r="N314" s="78"/>
      <c r="O314" s="82"/>
      <c r="P314" s="82"/>
      <c r="Q314" s="82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</row>
    <row r="315" spans="1:33" ht="13.2">
      <c r="A315" s="10"/>
      <c r="B315" s="10"/>
      <c r="C315" s="10"/>
      <c r="D315" s="10"/>
      <c r="E315" s="10"/>
      <c r="F315" s="78"/>
      <c r="G315" s="78"/>
      <c r="H315" s="78"/>
      <c r="I315" s="78"/>
      <c r="J315" s="78"/>
      <c r="K315" s="78"/>
      <c r="L315" s="78"/>
      <c r="M315" s="78"/>
      <c r="N315" s="78"/>
      <c r="O315" s="82"/>
      <c r="P315" s="82"/>
      <c r="Q315" s="82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</row>
    <row r="316" spans="1:33" ht="13.2">
      <c r="A316" s="10"/>
      <c r="B316" s="10"/>
      <c r="C316" s="10"/>
      <c r="D316" s="10"/>
      <c r="E316" s="10"/>
      <c r="F316" s="78"/>
      <c r="G316" s="78"/>
      <c r="H316" s="78"/>
      <c r="I316" s="78"/>
      <c r="J316" s="78"/>
      <c r="K316" s="78"/>
      <c r="L316" s="78"/>
      <c r="M316" s="78"/>
      <c r="N316" s="78"/>
      <c r="O316" s="82"/>
      <c r="P316" s="82"/>
      <c r="Q316" s="82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</row>
    <row r="317" spans="1:33" ht="13.2">
      <c r="A317" s="10"/>
      <c r="B317" s="10"/>
      <c r="C317" s="10"/>
      <c r="D317" s="10"/>
      <c r="E317" s="10"/>
      <c r="F317" s="78"/>
      <c r="G317" s="78"/>
      <c r="H317" s="78"/>
      <c r="I317" s="78"/>
      <c r="J317" s="78"/>
      <c r="K317" s="78"/>
      <c r="L317" s="78"/>
      <c r="M317" s="78"/>
      <c r="N317" s="78"/>
      <c r="O317" s="82"/>
      <c r="P317" s="82"/>
      <c r="Q317" s="82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</row>
    <row r="318" spans="1:33" ht="13.2">
      <c r="A318" s="10"/>
      <c r="B318" s="10"/>
      <c r="C318" s="10"/>
      <c r="D318" s="10"/>
      <c r="E318" s="10"/>
      <c r="F318" s="78"/>
      <c r="G318" s="78"/>
      <c r="H318" s="78"/>
      <c r="I318" s="78"/>
      <c r="J318" s="78"/>
      <c r="K318" s="78"/>
      <c r="L318" s="78"/>
      <c r="M318" s="78"/>
      <c r="N318" s="78"/>
      <c r="O318" s="82"/>
      <c r="P318" s="82"/>
      <c r="Q318" s="82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</row>
    <row r="319" spans="1:33" ht="13.2">
      <c r="A319" s="10"/>
      <c r="B319" s="10"/>
      <c r="C319" s="10"/>
      <c r="D319" s="10"/>
      <c r="E319" s="10"/>
      <c r="F319" s="78"/>
      <c r="G319" s="78"/>
      <c r="H319" s="78"/>
      <c r="I319" s="78"/>
      <c r="J319" s="78"/>
      <c r="K319" s="78"/>
      <c r="L319" s="78"/>
      <c r="M319" s="78"/>
      <c r="N319" s="78"/>
      <c r="O319" s="82"/>
      <c r="P319" s="82"/>
      <c r="Q319" s="82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</row>
    <row r="320" spans="1:33" ht="13.2">
      <c r="A320" s="10"/>
      <c r="B320" s="10"/>
      <c r="C320" s="10"/>
      <c r="D320" s="10"/>
      <c r="E320" s="10"/>
      <c r="F320" s="78"/>
      <c r="G320" s="78"/>
      <c r="H320" s="78"/>
      <c r="I320" s="78"/>
      <c r="J320" s="78"/>
      <c r="K320" s="78"/>
      <c r="L320" s="78"/>
      <c r="M320" s="78"/>
      <c r="N320" s="78"/>
      <c r="O320" s="82"/>
      <c r="P320" s="82"/>
      <c r="Q320" s="82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</row>
    <row r="321" spans="1:33" ht="13.2">
      <c r="A321" s="10"/>
      <c r="B321" s="10"/>
      <c r="C321" s="10"/>
      <c r="D321" s="10"/>
      <c r="E321" s="10"/>
      <c r="F321" s="78"/>
      <c r="G321" s="78"/>
      <c r="H321" s="78"/>
      <c r="I321" s="78"/>
      <c r="J321" s="78"/>
      <c r="K321" s="78"/>
      <c r="L321" s="78"/>
      <c r="M321" s="78"/>
      <c r="N321" s="78"/>
      <c r="O321" s="82"/>
      <c r="P321" s="82"/>
      <c r="Q321" s="82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</row>
    <row r="322" spans="1:33" ht="13.2">
      <c r="A322" s="10"/>
      <c r="B322" s="10"/>
      <c r="C322" s="10"/>
      <c r="D322" s="10"/>
      <c r="E322" s="10"/>
      <c r="F322" s="78"/>
      <c r="G322" s="78"/>
      <c r="H322" s="78"/>
      <c r="I322" s="78"/>
      <c r="J322" s="78"/>
      <c r="K322" s="78"/>
      <c r="L322" s="78"/>
      <c r="M322" s="78"/>
      <c r="N322" s="78"/>
      <c r="O322" s="82"/>
      <c r="P322" s="82"/>
      <c r="Q322" s="82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1:33" ht="13.2">
      <c r="A323" s="10"/>
      <c r="B323" s="10"/>
      <c r="C323" s="10"/>
      <c r="D323" s="10"/>
      <c r="E323" s="10"/>
      <c r="F323" s="78"/>
      <c r="G323" s="78"/>
      <c r="H323" s="78"/>
      <c r="I323" s="78"/>
      <c r="J323" s="78"/>
      <c r="K323" s="78"/>
      <c r="L323" s="78"/>
      <c r="M323" s="78"/>
      <c r="N323" s="78"/>
      <c r="O323" s="82"/>
      <c r="P323" s="82"/>
      <c r="Q323" s="82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</row>
    <row r="324" spans="1:33" ht="13.2">
      <c r="A324" s="10"/>
      <c r="B324" s="10"/>
      <c r="C324" s="10"/>
      <c r="D324" s="10"/>
      <c r="E324" s="10"/>
      <c r="F324" s="78"/>
      <c r="G324" s="78"/>
      <c r="H324" s="78"/>
      <c r="I324" s="78"/>
      <c r="J324" s="78"/>
      <c r="K324" s="78"/>
      <c r="L324" s="78"/>
      <c r="M324" s="78"/>
      <c r="N324" s="78"/>
      <c r="O324" s="82"/>
      <c r="P324" s="82"/>
      <c r="Q324" s="82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</row>
    <row r="325" spans="1:33" ht="13.2">
      <c r="A325" s="10"/>
      <c r="B325" s="10"/>
      <c r="C325" s="10"/>
      <c r="D325" s="10"/>
      <c r="E325" s="10"/>
      <c r="F325" s="78"/>
      <c r="G325" s="78"/>
      <c r="H325" s="78"/>
      <c r="I325" s="78"/>
      <c r="J325" s="78"/>
      <c r="K325" s="78"/>
      <c r="L325" s="78"/>
      <c r="M325" s="78"/>
      <c r="N325" s="78"/>
      <c r="O325" s="82"/>
      <c r="P325" s="82"/>
      <c r="Q325" s="82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</row>
    <row r="326" spans="1:33" ht="13.2">
      <c r="A326" s="10"/>
      <c r="B326" s="10"/>
      <c r="C326" s="10"/>
      <c r="D326" s="10"/>
      <c r="E326" s="10"/>
      <c r="F326" s="78"/>
      <c r="G326" s="78"/>
      <c r="H326" s="78"/>
      <c r="I326" s="78"/>
      <c r="J326" s="78"/>
      <c r="K326" s="78"/>
      <c r="L326" s="78"/>
      <c r="M326" s="78"/>
      <c r="N326" s="78"/>
      <c r="O326" s="82"/>
      <c r="P326" s="82"/>
      <c r="Q326" s="82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1:33" ht="13.2">
      <c r="A327" s="10"/>
      <c r="B327" s="10"/>
      <c r="C327" s="10"/>
      <c r="D327" s="10"/>
      <c r="E327" s="10"/>
      <c r="F327" s="78"/>
      <c r="G327" s="78"/>
      <c r="H327" s="78"/>
      <c r="I327" s="78"/>
      <c r="J327" s="78"/>
      <c r="K327" s="78"/>
      <c r="L327" s="78"/>
      <c r="M327" s="78"/>
      <c r="N327" s="78"/>
      <c r="O327" s="82"/>
      <c r="P327" s="82"/>
      <c r="Q327" s="82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</row>
    <row r="328" spans="1:33" ht="13.2">
      <c r="A328" s="10"/>
      <c r="B328" s="10"/>
      <c r="C328" s="10"/>
      <c r="D328" s="10"/>
      <c r="E328" s="10"/>
      <c r="F328" s="78"/>
      <c r="G328" s="78"/>
      <c r="H328" s="78"/>
      <c r="I328" s="78"/>
      <c r="J328" s="78"/>
      <c r="K328" s="78"/>
      <c r="L328" s="78"/>
      <c r="M328" s="78"/>
      <c r="N328" s="78"/>
      <c r="O328" s="82"/>
      <c r="P328" s="82"/>
      <c r="Q328" s="82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1:33" ht="13.2">
      <c r="A329" s="10"/>
      <c r="B329" s="10"/>
      <c r="C329" s="10"/>
      <c r="D329" s="10"/>
      <c r="E329" s="10"/>
      <c r="F329" s="78"/>
      <c r="G329" s="78"/>
      <c r="H329" s="78"/>
      <c r="I329" s="78"/>
      <c r="J329" s="78"/>
      <c r="K329" s="78"/>
      <c r="L329" s="78"/>
      <c r="M329" s="78"/>
      <c r="N329" s="78"/>
      <c r="O329" s="82"/>
      <c r="P329" s="82"/>
      <c r="Q329" s="82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</row>
    <row r="330" spans="1:33" ht="13.2">
      <c r="A330" s="10"/>
      <c r="B330" s="10"/>
      <c r="C330" s="10"/>
      <c r="D330" s="10"/>
      <c r="E330" s="10"/>
      <c r="F330" s="78"/>
      <c r="G330" s="78"/>
      <c r="H330" s="78"/>
      <c r="I330" s="78"/>
      <c r="J330" s="78"/>
      <c r="K330" s="78"/>
      <c r="L330" s="78"/>
      <c r="M330" s="78"/>
      <c r="N330" s="78"/>
      <c r="O330" s="82"/>
      <c r="P330" s="82"/>
      <c r="Q330" s="82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:33" ht="13.2">
      <c r="A331" s="10"/>
      <c r="B331" s="10"/>
      <c r="C331" s="10"/>
      <c r="D331" s="10"/>
      <c r="E331" s="10"/>
      <c r="F331" s="78"/>
      <c r="G331" s="78"/>
      <c r="H331" s="78"/>
      <c r="I331" s="78"/>
      <c r="J331" s="78"/>
      <c r="K331" s="78"/>
      <c r="L331" s="78"/>
      <c r="M331" s="78"/>
      <c r="N331" s="78"/>
      <c r="O331" s="82"/>
      <c r="P331" s="82"/>
      <c r="Q331" s="82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</row>
    <row r="332" spans="1:33" ht="13.2">
      <c r="A332" s="10"/>
      <c r="B332" s="10"/>
      <c r="C332" s="10"/>
      <c r="D332" s="10"/>
      <c r="E332" s="10"/>
      <c r="F332" s="78"/>
      <c r="G332" s="78"/>
      <c r="H332" s="78"/>
      <c r="I332" s="78"/>
      <c r="J332" s="78"/>
      <c r="K332" s="78"/>
      <c r="L332" s="78"/>
      <c r="M332" s="78"/>
      <c r="N332" s="78"/>
      <c r="O332" s="82"/>
      <c r="P332" s="82"/>
      <c r="Q332" s="82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1:33" ht="13.2">
      <c r="A333" s="10"/>
      <c r="B333" s="10"/>
      <c r="C333" s="10"/>
      <c r="D333" s="10"/>
      <c r="E333" s="10"/>
      <c r="F333" s="78"/>
      <c r="G333" s="78"/>
      <c r="H333" s="78"/>
      <c r="I333" s="78"/>
      <c r="J333" s="78"/>
      <c r="K333" s="78"/>
      <c r="L333" s="78"/>
      <c r="M333" s="78"/>
      <c r="N333" s="78"/>
      <c r="O333" s="82"/>
      <c r="P333" s="82"/>
      <c r="Q333" s="82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</row>
    <row r="334" spans="1:33" ht="13.2">
      <c r="A334" s="10"/>
      <c r="B334" s="10"/>
      <c r="C334" s="10"/>
      <c r="D334" s="10"/>
      <c r="E334" s="10"/>
      <c r="F334" s="78"/>
      <c r="G334" s="78"/>
      <c r="H334" s="78"/>
      <c r="I334" s="78"/>
      <c r="J334" s="78"/>
      <c r="K334" s="78"/>
      <c r="L334" s="78"/>
      <c r="M334" s="78"/>
      <c r="N334" s="78"/>
      <c r="O334" s="82"/>
      <c r="P334" s="82"/>
      <c r="Q334" s="82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1:33" ht="13.2">
      <c r="A335" s="10"/>
      <c r="B335" s="10"/>
      <c r="C335" s="10"/>
      <c r="D335" s="10"/>
      <c r="E335" s="10"/>
      <c r="F335" s="78"/>
      <c r="G335" s="78"/>
      <c r="H335" s="78"/>
      <c r="I335" s="78"/>
      <c r="J335" s="78"/>
      <c r="K335" s="78"/>
      <c r="L335" s="78"/>
      <c r="M335" s="78"/>
      <c r="N335" s="78"/>
      <c r="O335" s="82"/>
      <c r="P335" s="82"/>
      <c r="Q335" s="82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</row>
    <row r="336" spans="1:33" ht="13.2">
      <c r="A336" s="10"/>
      <c r="B336" s="10"/>
      <c r="C336" s="10"/>
      <c r="D336" s="10"/>
      <c r="E336" s="10"/>
      <c r="F336" s="78"/>
      <c r="G336" s="78"/>
      <c r="H336" s="78"/>
      <c r="I336" s="78"/>
      <c r="J336" s="78"/>
      <c r="K336" s="78"/>
      <c r="L336" s="78"/>
      <c r="M336" s="78"/>
      <c r="N336" s="78"/>
      <c r="O336" s="82"/>
      <c r="P336" s="82"/>
      <c r="Q336" s="82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1:33" ht="13.2">
      <c r="A337" s="10"/>
      <c r="B337" s="10"/>
      <c r="C337" s="10"/>
      <c r="D337" s="10"/>
      <c r="E337" s="10"/>
      <c r="F337" s="78"/>
      <c r="G337" s="78"/>
      <c r="H337" s="78"/>
      <c r="I337" s="78"/>
      <c r="J337" s="78"/>
      <c r="K337" s="78"/>
      <c r="L337" s="78"/>
      <c r="M337" s="78"/>
      <c r="N337" s="78"/>
      <c r="O337" s="82"/>
      <c r="P337" s="82"/>
      <c r="Q337" s="82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</row>
    <row r="338" spans="1:33" ht="13.2">
      <c r="A338" s="10"/>
      <c r="B338" s="10"/>
      <c r="C338" s="10"/>
      <c r="D338" s="10"/>
      <c r="E338" s="10"/>
      <c r="F338" s="78"/>
      <c r="G338" s="78"/>
      <c r="H338" s="78"/>
      <c r="I338" s="78"/>
      <c r="J338" s="78"/>
      <c r="K338" s="78"/>
      <c r="L338" s="78"/>
      <c r="M338" s="78"/>
      <c r="N338" s="78"/>
      <c r="O338" s="82"/>
      <c r="P338" s="82"/>
      <c r="Q338" s="82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ht="13.2">
      <c r="A339" s="10"/>
      <c r="B339" s="10"/>
      <c r="C339" s="10"/>
      <c r="D339" s="10"/>
      <c r="E339" s="10"/>
      <c r="F339" s="78"/>
      <c r="G339" s="78"/>
      <c r="H339" s="78"/>
      <c r="I339" s="78"/>
      <c r="J339" s="78"/>
      <c r="K339" s="78"/>
      <c r="L339" s="78"/>
      <c r="M339" s="78"/>
      <c r="N339" s="78"/>
      <c r="O339" s="82"/>
      <c r="P339" s="82"/>
      <c r="Q339" s="82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</row>
    <row r="340" spans="1:33" ht="13.2">
      <c r="A340" s="10"/>
      <c r="B340" s="10"/>
      <c r="C340" s="10"/>
      <c r="D340" s="10"/>
      <c r="E340" s="10"/>
      <c r="F340" s="78"/>
      <c r="G340" s="78"/>
      <c r="H340" s="78"/>
      <c r="I340" s="78"/>
      <c r="J340" s="78"/>
      <c r="K340" s="78"/>
      <c r="L340" s="78"/>
      <c r="M340" s="78"/>
      <c r="N340" s="78"/>
      <c r="O340" s="82"/>
      <c r="P340" s="82"/>
      <c r="Q340" s="82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:33" ht="13.2">
      <c r="A341" s="10"/>
      <c r="B341" s="10"/>
      <c r="C341" s="10"/>
      <c r="D341" s="10"/>
      <c r="E341" s="10"/>
      <c r="F341" s="78"/>
      <c r="G341" s="78"/>
      <c r="H341" s="78"/>
      <c r="I341" s="78"/>
      <c r="J341" s="78"/>
      <c r="K341" s="78"/>
      <c r="L341" s="78"/>
      <c r="M341" s="78"/>
      <c r="N341" s="78"/>
      <c r="O341" s="82"/>
      <c r="P341" s="82"/>
      <c r="Q341" s="82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</row>
    <row r="342" spans="1:33" ht="13.2">
      <c r="A342" s="10"/>
      <c r="B342" s="10"/>
      <c r="C342" s="10"/>
      <c r="D342" s="10"/>
      <c r="E342" s="10"/>
      <c r="F342" s="78"/>
      <c r="G342" s="78"/>
      <c r="H342" s="78"/>
      <c r="I342" s="78"/>
      <c r="J342" s="78"/>
      <c r="K342" s="78"/>
      <c r="L342" s="78"/>
      <c r="M342" s="78"/>
      <c r="N342" s="78"/>
      <c r="O342" s="82"/>
      <c r="P342" s="82"/>
      <c r="Q342" s="82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</row>
    <row r="343" spans="1:33" ht="13.2">
      <c r="A343" s="10"/>
      <c r="B343" s="10"/>
      <c r="C343" s="10"/>
      <c r="D343" s="10"/>
      <c r="E343" s="10"/>
      <c r="F343" s="78"/>
      <c r="G343" s="78"/>
      <c r="H343" s="78"/>
      <c r="I343" s="78"/>
      <c r="J343" s="78"/>
      <c r="K343" s="78"/>
      <c r="L343" s="78"/>
      <c r="M343" s="78"/>
      <c r="N343" s="78"/>
      <c r="O343" s="82"/>
      <c r="P343" s="82"/>
      <c r="Q343" s="82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</row>
    <row r="344" spans="1:33" ht="13.2">
      <c r="A344" s="10"/>
      <c r="B344" s="10"/>
      <c r="C344" s="10"/>
      <c r="D344" s="10"/>
      <c r="E344" s="10"/>
      <c r="F344" s="78"/>
      <c r="G344" s="78"/>
      <c r="H344" s="78"/>
      <c r="I344" s="78"/>
      <c r="J344" s="78"/>
      <c r="K344" s="78"/>
      <c r="L344" s="78"/>
      <c r="M344" s="78"/>
      <c r="N344" s="78"/>
      <c r="O344" s="82"/>
      <c r="P344" s="82"/>
      <c r="Q344" s="82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</row>
    <row r="345" spans="1:33" ht="13.2">
      <c r="A345" s="10"/>
      <c r="B345" s="10"/>
      <c r="C345" s="10"/>
      <c r="D345" s="10"/>
      <c r="E345" s="10"/>
      <c r="F345" s="78"/>
      <c r="G345" s="78"/>
      <c r="H345" s="78"/>
      <c r="I345" s="78"/>
      <c r="J345" s="78"/>
      <c r="K345" s="78"/>
      <c r="L345" s="78"/>
      <c r="M345" s="78"/>
      <c r="N345" s="78"/>
      <c r="O345" s="82"/>
      <c r="P345" s="82"/>
      <c r="Q345" s="82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</row>
    <row r="346" spans="1:33" ht="13.2">
      <c r="A346" s="10"/>
      <c r="B346" s="10"/>
      <c r="C346" s="10"/>
      <c r="D346" s="10"/>
      <c r="E346" s="10"/>
      <c r="F346" s="78"/>
      <c r="G346" s="78"/>
      <c r="H346" s="78"/>
      <c r="I346" s="78"/>
      <c r="J346" s="78"/>
      <c r="K346" s="78"/>
      <c r="L346" s="78"/>
      <c r="M346" s="78"/>
      <c r="N346" s="78"/>
      <c r="O346" s="82"/>
      <c r="P346" s="82"/>
      <c r="Q346" s="82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</row>
    <row r="347" spans="1:33" ht="13.2">
      <c r="A347" s="10"/>
      <c r="B347" s="10"/>
      <c r="C347" s="10"/>
      <c r="D347" s="10"/>
      <c r="E347" s="10"/>
      <c r="F347" s="78"/>
      <c r="G347" s="78"/>
      <c r="H347" s="78"/>
      <c r="I347" s="78"/>
      <c r="J347" s="78"/>
      <c r="K347" s="78"/>
      <c r="L347" s="78"/>
      <c r="M347" s="78"/>
      <c r="N347" s="78"/>
      <c r="O347" s="82"/>
      <c r="P347" s="82"/>
      <c r="Q347" s="82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1:33" ht="13.2">
      <c r="A348" s="10"/>
      <c r="B348" s="10"/>
      <c r="C348" s="10"/>
      <c r="D348" s="10"/>
      <c r="E348" s="10"/>
      <c r="F348" s="78"/>
      <c r="G348" s="78"/>
      <c r="H348" s="78"/>
      <c r="I348" s="78"/>
      <c r="J348" s="78"/>
      <c r="K348" s="78"/>
      <c r="L348" s="78"/>
      <c r="M348" s="78"/>
      <c r="N348" s="78"/>
      <c r="O348" s="82"/>
      <c r="P348" s="82"/>
      <c r="Q348" s="82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</row>
    <row r="349" spans="1:33" ht="13.2">
      <c r="A349" s="10"/>
      <c r="B349" s="10"/>
      <c r="C349" s="10"/>
      <c r="D349" s="10"/>
      <c r="E349" s="10"/>
      <c r="F349" s="78"/>
      <c r="G349" s="78"/>
      <c r="H349" s="78"/>
      <c r="I349" s="78"/>
      <c r="J349" s="78"/>
      <c r="K349" s="78"/>
      <c r="L349" s="78"/>
      <c r="M349" s="78"/>
      <c r="N349" s="78"/>
      <c r="O349" s="82"/>
      <c r="P349" s="82"/>
      <c r="Q349" s="82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1:33" ht="13.2">
      <c r="A350" s="10"/>
      <c r="B350" s="10"/>
      <c r="C350" s="10"/>
      <c r="D350" s="10"/>
      <c r="E350" s="10"/>
      <c r="F350" s="78"/>
      <c r="G350" s="78"/>
      <c r="H350" s="78"/>
      <c r="I350" s="78"/>
      <c r="J350" s="78"/>
      <c r="K350" s="78"/>
      <c r="L350" s="78"/>
      <c r="M350" s="78"/>
      <c r="N350" s="78"/>
      <c r="O350" s="82"/>
      <c r="P350" s="82"/>
      <c r="Q350" s="82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</row>
    <row r="351" spans="1:33" ht="13.2">
      <c r="A351" s="10"/>
      <c r="B351" s="10"/>
      <c r="C351" s="10"/>
      <c r="D351" s="10"/>
      <c r="E351" s="10"/>
      <c r="F351" s="78"/>
      <c r="G351" s="78"/>
      <c r="H351" s="78"/>
      <c r="I351" s="78"/>
      <c r="J351" s="78"/>
      <c r="K351" s="78"/>
      <c r="L351" s="78"/>
      <c r="M351" s="78"/>
      <c r="N351" s="78"/>
      <c r="O351" s="82"/>
      <c r="P351" s="82"/>
      <c r="Q351" s="82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1:33" ht="13.2">
      <c r="A352" s="10"/>
      <c r="B352" s="10"/>
      <c r="C352" s="10"/>
      <c r="D352" s="10"/>
      <c r="E352" s="10"/>
      <c r="F352" s="78"/>
      <c r="G352" s="78"/>
      <c r="H352" s="78"/>
      <c r="I352" s="78"/>
      <c r="J352" s="78"/>
      <c r="K352" s="78"/>
      <c r="L352" s="78"/>
      <c r="M352" s="78"/>
      <c r="N352" s="78"/>
      <c r="O352" s="82"/>
      <c r="P352" s="82"/>
      <c r="Q352" s="82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</row>
    <row r="353" spans="1:33" ht="13.2">
      <c r="A353" s="10"/>
      <c r="B353" s="10"/>
      <c r="C353" s="10"/>
      <c r="D353" s="10"/>
      <c r="E353" s="10"/>
      <c r="F353" s="78"/>
      <c r="G353" s="78"/>
      <c r="H353" s="78"/>
      <c r="I353" s="78"/>
      <c r="J353" s="78"/>
      <c r="K353" s="78"/>
      <c r="L353" s="78"/>
      <c r="M353" s="78"/>
      <c r="N353" s="78"/>
      <c r="O353" s="82"/>
      <c r="P353" s="82"/>
      <c r="Q353" s="82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1:33" ht="13.2">
      <c r="A354" s="10"/>
      <c r="B354" s="10"/>
      <c r="C354" s="10"/>
      <c r="D354" s="10"/>
      <c r="E354" s="10"/>
      <c r="F354" s="78"/>
      <c r="G354" s="78"/>
      <c r="H354" s="78"/>
      <c r="I354" s="78"/>
      <c r="J354" s="78"/>
      <c r="K354" s="78"/>
      <c r="L354" s="78"/>
      <c r="M354" s="78"/>
      <c r="N354" s="78"/>
      <c r="O354" s="82"/>
      <c r="P354" s="82"/>
      <c r="Q354" s="82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</row>
    <row r="355" spans="1:33" ht="13.2">
      <c r="A355" s="10"/>
      <c r="B355" s="10"/>
      <c r="C355" s="10"/>
      <c r="D355" s="10"/>
      <c r="E355" s="10"/>
      <c r="F355" s="78"/>
      <c r="G355" s="78"/>
      <c r="H355" s="78"/>
      <c r="I355" s="78"/>
      <c r="J355" s="78"/>
      <c r="K355" s="78"/>
      <c r="L355" s="78"/>
      <c r="M355" s="78"/>
      <c r="N355" s="78"/>
      <c r="O355" s="82"/>
      <c r="P355" s="82"/>
      <c r="Q355" s="82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:33" ht="13.2">
      <c r="A356" s="10"/>
      <c r="B356" s="10"/>
      <c r="C356" s="10"/>
      <c r="D356" s="10"/>
      <c r="E356" s="10"/>
      <c r="F356" s="78"/>
      <c r="G356" s="78"/>
      <c r="H356" s="78"/>
      <c r="I356" s="78"/>
      <c r="J356" s="78"/>
      <c r="K356" s="78"/>
      <c r="L356" s="78"/>
      <c r="M356" s="78"/>
      <c r="N356" s="78"/>
      <c r="O356" s="82"/>
      <c r="P356" s="82"/>
      <c r="Q356" s="82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</row>
    <row r="357" spans="1:33" ht="13.2">
      <c r="A357" s="10"/>
      <c r="B357" s="10"/>
      <c r="C357" s="10"/>
      <c r="D357" s="10"/>
      <c r="E357" s="10"/>
      <c r="F357" s="78"/>
      <c r="G357" s="78"/>
      <c r="H357" s="78"/>
      <c r="I357" s="78"/>
      <c r="J357" s="78"/>
      <c r="K357" s="78"/>
      <c r="L357" s="78"/>
      <c r="M357" s="78"/>
      <c r="N357" s="78"/>
      <c r="O357" s="82"/>
      <c r="P357" s="82"/>
      <c r="Q357" s="82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:33" ht="13.2">
      <c r="A358" s="10"/>
      <c r="B358" s="10"/>
      <c r="C358" s="10"/>
      <c r="D358" s="10"/>
      <c r="E358" s="10"/>
      <c r="F358" s="78"/>
      <c r="G358" s="78"/>
      <c r="H358" s="78"/>
      <c r="I358" s="78"/>
      <c r="J358" s="78"/>
      <c r="K358" s="78"/>
      <c r="L358" s="78"/>
      <c r="M358" s="78"/>
      <c r="N358" s="78"/>
      <c r="O358" s="82"/>
      <c r="P358" s="82"/>
      <c r="Q358" s="82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</row>
    <row r="359" spans="1:33" ht="13.2">
      <c r="A359" s="10"/>
      <c r="B359" s="10"/>
      <c r="C359" s="10"/>
      <c r="D359" s="10"/>
      <c r="E359" s="10"/>
      <c r="F359" s="78"/>
      <c r="G359" s="78"/>
      <c r="H359" s="78"/>
      <c r="I359" s="78"/>
      <c r="J359" s="78"/>
      <c r="K359" s="78"/>
      <c r="L359" s="78"/>
      <c r="M359" s="78"/>
      <c r="N359" s="78"/>
      <c r="O359" s="82"/>
      <c r="P359" s="82"/>
      <c r="Q359" s="82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:33" ht="13.2">
      <c r="A360" s="10"/>
      <c r="B360" s="10"/>
      <c r="C360" s="10"/>
      <c r="D360" s="10"/>
      <c r="E360" s="10"/>
      <c r="F360" s="78"/>
      <c r="G360" s="78"/>
      <c r="H360" s="78"/>
      <c r="I360" s="78"/>
      <c r="J360" s="78"/>
      <c r="K360" s="78"/>
      <c r="L360" s="78"/>
      <c r="M360" s="78"/>
      <c r="N360" s="78"/>
      <c r="O360" s="82"/>
      <c r="P360" s="82"/>
      <c r="Q360" s="82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</row>
    <row r="361" spans="1:33" ht="13.2">
      <c r="A361" s="10"/>
      <c r="B361" s="10"/>
      <c r="C361" s="10"/>
      <c r="D361" s="10"/>
      <c r="E361" s="10"/>
      <c r="F361" s="78"/>
      <c r="G361" s="78"/>
      <c r="H361" s="78"/>
      <c r="I361" s="78"/>
      <c r="J361" s="78"/>
      <c r="K361" s="78"/>
      <c r="L361" s="78"/>
      <c r="M361" s="78"/>
      <c r="N361" s="78"/>
      <c r="O361" s="82"/>
      <c r="P361" s="82"/>
      <c r="Q361" s="82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 ht="13.2">
      <c r="A362" s="10"/>
      <c r="B362" s="10"/>
      <c r="C362" s="10"/>
      <c r="D362" s="10"/>
      <c r="E362" s="10"/>
      <c r="F362" s="78"/>
      <c r="G362" s="78"/>
      <c r="H362" s="78"/>
      <c r="I362" s="78"/>
      <c r="J362" s="78"/>
      <c r="K362" s="78"/>
      <c r="L362" s="78"/>
      <c r="M362" s="78"/>
      <c r="N362" s="78"/>
      <c r="O362" s="82"/>
      <c r="P362" s="82"/>
      <c r="Q362" s="82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</row>
    <row r="363" spans="1:33" ht="13.2">
      <c r="A363" s="10"/>
      <c r="B363" s="10"/>
      <c r="C363" s="10"/>
      <c r="D363" s="10"/>
      <c r="E363" s="10"/>
      <c r="F363" s="78"/>
      <c r="G363" s="78"/>
      <c r="H363" s="78"/>
      <c r="I363" s="78"/>
      <c r="J363" s="78"/>
      <c r="K363" s="78"/>
      <c r="L363" s="78"/>
      <c r="M363" s="78"/>
      <c r="N363" s="78"/>
      <c r="O363" s="82"/>
      <c r="P363" s="82"/>
      <c r="Q363" s="82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:33" ht="13.2">
      <c r="A364" s="10"/>
      <c r="B364" s="10"/>
      <c r="C364" s="10"/>
      <c r="D364" s="10"/>
      <c r="E364" s="10"/>
      <c r="F364" s="78"/>
      <c r="G364" s="78"/>
      <c r="H364" s="78"/>
      <c r="I364" s="78"/>
      <c r="J364" s="78"/>
      <c r="K364" s="78"/>
      <c r="L364" s="78"/>
      <c r="M364" s="78"/>
      <c r="N364" s="78"/>
      <c r="O364" s="82"/>
      <c r="P364" s="82"/>
      <c r="Q364" s="82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</row>
    <row r="365" spans="1:33" ht="13.2">
      <c r="A365" s="10"/>
      <c r="B365" s="10"/>
      <c r="C365" s="10"/>
      <c r="D365" s="10"/>
      <c r="E365" s="10"/>
      <c r="F365" s="78"/>
      <c r="G365" s="78"/>
      <c r="H365" s="78"/>
      <c r="I365" s="78"/>
      <c r="J365" s="78"/>
      <c r="K365" s="78"/>
      <c r="L365" s="78"/>
      <c r="M365" s="78"/>
      <c r="N365" s="78"/>
      <c r="O365" s="82"/>
      <c r="P365" s="82"/>
      <c r="Q365" s="82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1:33" ht="13.2">
      <c r="A366" s="10"/>
      <c r="B366" s="10"/>
      <c r="C366" s="10"/>
      <c r="D366" s="10"/>
      <c r="E366" s="10"/>
      <c r="F366" s="78"/>
      <c r="G366" s="78"/>
      <c r="H366" s="78"/>
      <c r="I366" s="78"/>
      <c r="J366" s="78"/>
      <c r="K366" s="78"/>
      <c r="L366" s="78"/>
      <c r="M366" s="78"/>
      <c r="N366" s="78"/>
      <c r="O366" s="82"/>
      <c r="P366" s="82"/>
      <c r="Q366" s="82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</row>
    <row r="367" spans="1:33" ht="13.2">
      <c r="A367" s="10"/>
      <c r="B367" s="10"/>
      <c r="C367" s="10"/>
      <c r="D367" s="10"/>
      <c r="E367" s="10"/>
      <c r="F367" s="78"/>
      <c r="G367" s="78"/>
      <c r="H367" s="78"/>
      <c r="I367" s="78"/>
      <c r="J367" s="78"/>
      <c r="K367" s="78"/>
      <c r="L367" s="78"/>
      <c r="M367" s="78"/>
      <c r="N367" s="78"/>
      <c r="O367" s="82"/>
      <c r="P367" s="82"/>
      <c r="Q367" s="82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1:33" ht="13.2">
      <c r="A368" s="10"/>
      <c r="B368" s="10"/>
      <c r="C368" s="10"/>
      <c r="D368" s="10"/>
      <c r="E368" s="10"/>
      <c r="F368" s="78"/>
      <c r="G368" s="78"/>
      <c r="H368" s="78"/>
      <c r="I368" s="78"/>
      <c r="J368" s="78"/>
      <c r="K368" s="78"/>
      <c r="L368" s="78"/>
      <c r="M368" s="78"/>
      <c r="N368" s="78"/>
      <c r="O368" s="82"/>
      <c r="P368" s="82"/>
      <c r="Q368" s="82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</row>
    <row r="369" spans="1:33" ht="13.2">
      <c r="A369" s="10"/>
      <c r="B369" s="10"/>
      <c r="C369" s="10"/>
      <c r="D369" s="10"/>
      <c r="E369" s="10"/>
      <c r="F369" s="78"/>
      <c r="G369" s="78"/>
      <c r="H369" s="78"/>
      <c r="I369" s="78"/>
      <c r="J369" s="78"/>
      <c r="K369" s="78"/>
      <c r="L369" s="78"/>
      <c r="M369" s="78"/>
      <c r="N369" s="78"/>
      <c r="O369" s="82"/>
      <c r="P369" s="82"/>
      <c r="Q369" s="82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</row>
    <row r="370" spans="1:33" ht="13.2">
      <c r="A370" s="10"/>
      <c r="B370" s="10"/>
      <c r="C370" s="10"/>
      <c r="D370" s="10"/>
      <c r="E370" s="10"/>
      <c r="F370" s="78"/>
      <c r="G370" s="78"/>
      <c r="H370" s="78"/>
      <c r="I370" s="78"/>
      <c r="J370" s="78"/>
      <c r="K370" s="78"/>
      <c r="L370" s="78"/>
      <c r="M370" s="78"/>
      <c r="N370" s="78"/>
      <c r="O370" s="82"/>
      <c r="P370" s="82"/>
      <c r="Q370" s="82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</row>
    <row r="371" spans="1:33" ht="13.2">
      <c r="A371" s="10"/>
      <c r="B371" s="10"/>
      <c r="C371" s="10"/>
      <c r="D371" s="10"/>
      <c r="E371" s="10"/>
      <c r="F371" s="78"/>
      <c r="G371" s="78"/>
      <c r="H371" s="78"/>
      <c r="I371" s="78"/>
      <c r="J371" s="78"/>
      <c r="K371" s="78"/>
      <c r="L371" s="78"/>
      <c r="M371" s="78"/>
      <c r="N371" s="78"/>
      <c r="O371" s="82"/>
      <c r="P371" s="82"/>
      <c r="Q371" s="82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</row>
    <row r="372" spans="1:33" ht="13.2">
      <c r="A372" s="10"/>
      <c r="B372" s="10"/>
      <c r="C372" s="10"/>
      <c r="D372" s="10"/>
      <c r="E372" s="10"/>
      <c r="F372" s="78"/>
      <c r="G372" s="78"/>
      <c r="H372" s="78"/>
      <c r="I372" s="78"/>
      <c r="J372" s="78"/>
      <c r="K372" s="78"/>
      <c r="L372" s="78"/>
      <c r="M372" s="78"/>
      <c r="N372" s="78"/>
      <c r="O372" s="82"/>
      <c r="P372" s="82"/>
      <c r="Q372" s="82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</row>
    <row r="373" spans="1:33" ht="13.2">
      <c r="A373" s="10"/>
      <c r="B373" s="10"/>
      <c r="C373" s="10"/>
      <c r="D373" s="10"/>
      <c r="E373" s="10"/>
      <c r="F373" s="78"/>
      <c r="G373" s="78"/>
      <c r="H373" s="78"/>
      <c r="I373" s="78"/>
      <c r="J373" s="78"/>
      <c r="K373" s="78"/>
      <c r="L373" s="78"/>
      <c r="M373" s="78"/>
      <c r="N373" s="78"/>
      <c r="O373" s="82"/>
      <c r="P373" s="82"/>
      <c r="Q373" s="82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</row>
    <row r="374" spans="1:33" ht="13.2">
      <c r="A374" s="10"/>
      <c r="B374" s="10"/>
      <c r="C374" s="10"/>
      <c r="D374" s="10"/>
      <c r="E374" s="10"/>
      <c r="F374" s="78"/>
      <c r="G374" s="78"/>
      <c r="H374" s="78"/>
      <c r="I374" s="78"/>
      <c r="J374" s="78"/>
      <c r="K374" s="78"/>
      <c r="L374" s="78"/>
      <c r="M374" s="78"/>
      <c r="N374" s="78"/>
      <c r="O374" s="82"/>
      <c r="P374" s="82"/>
      <c r="Q374" s="82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</row>
    <row r="375" spans="1:33" ht="13.2">
      <c r="A375" s="10"/>
      <c r="B375" s="10"/>
      <c r="C375" s="10"/>
      <c r="D375" s="10"/>
      <c r="E375" s="10"/>
      <c r="F375" s="78"/>
      <c r="G375" s="78"/>
      <c r="H375" s="78"/>
      <c r="I375" s="78"/>
      <c r="J375" s="78"/>
      <c r="K375" s="78"/>
      <c r="L375" s="78"/>
      <c r="M375" s="78"/>
      <c r="N375" s="78"/>
      <c r="O375" s="82"/>
      <c r="P375" s="82"/>
      <c r="Q375" s="82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</row>
    <row r="376" spans="1:33" ht="13.2">
      <c r="A376" s="10"/>
      <c r="B376" s="10"/>
      <c r="C376" s="10"/>
      <c r="D376" s="10"/>
      <c r="E376" s="10"/>
      <c r="F376" s="78"/>
      <c r="G376" s="78"/>
      <c r="H376" s="78"/>
      <c r="I376" s="78"/>
      <c r="J376" s="78"/>
      <c r="K376" s="78"/>
      <c r="L376" s="78"/>
      <c r="M376" s="78"/>
      <c r="N376" s="78"/>
      <c r="O376" s="82"/>
      <c r="P376" s="82"/>
      <c r="Q376" s="82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1:33" ht="13.2">
      <c r="A377" s="10"/>
      <c r="B377" s="10"/>
      <c r="C377" s="10"/>
      <c r="D377" s="10"/>
      <c r="E377" s="10"/>
      <c r="F377" s="78"/>
      <c r="G377" s="78"/>
      <c r="H377" s="78"/>
      <c r="I377" s="78"/>
      <c r="J377" s="78"/>
      <c r="K377" s="78"/>
      <c r="L377" s="78"/>
      <c r="M377" s="78"/>
      <c r="N377" s="78"/>
      <c r="O377" s="82"/>
      <c r="P377" s="82"/>
      <c r="Q377" s="82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</row>
    <row r="378" spans="1:33" ht="13.2">
      <c r="A378" s="10"/>
      <c r="B378" s="10"/>
      <c r="C378" s="10"/>
      <c r="D378" s="10"/>
      <c r="E378" s="10"/>
      <c r="F378" s="78"/>
      <c r="G378" s="78"/>
      <c r="H378" s="78"/>
      <c r="I378" s="78"/>
      <c r="J378" s="78"/>
      <c r="K378" s="78"/>
      <c r="L378" s="78"/>
      <c r="M378" s="78"/>
      <c r="N378" s="78"/>
      <c r="O378" s="82"/>
      <c r="P378" s="82"/>
      <c r="Q378" s="82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:33" ht="13.2">
      <c r="A379" s="10"/>
      <c r="B379" s="10"/>
      <c r="C379" s="10"/>
      <c r="D379" s="10"/>
      <c r="E379" s="10"/>
      <c r="F379" s="78"/>
      <c r="G379" s="78"/>
      <c r="H379" s="78"/>
      <c r="I379" s="78"/>
      <c r="J379" s="78"/>
      <c r="K379" s="78"/>
      <c r="L379" s="78"/>
      <c r="M379" s="78"/>
      <c r="N379" s="78"/>
      <c r="O379" s="82"/>
      <c r="P379" s="82"/>
      <c r="Q379" s="82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</row>
    <row r="380" spans="1:33" ht="13.2">
      <c r="A380" s="10"/>
      <c r="B380" s="10"/>
      <c r="C380" s="10"/>
      <c r="D380" s="10"/>
      <c r="E380" s="10"/>
      <c r="F380" s="78"/>
      <c r="G380" s="78"/>
      <c r="H380" s="78"/>
      <c r="I380" s="78"/>
      <c r="J380" s="78"/>
      <c r="K380" s="78"/>
      <c r="L380" s="78"/>
      <c r="M380" s="78"/>
      <c r="N380" s="78"/>
      <c r="O380" s="82"/>
      <c r="P380" s="82"/>
      <c r="Q380" s="82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:33" ht="13.2">
      <c r="A381" s="10"/>
      <c r="B381" s="10"/>
      <c r="C381" s="10"/>
      <c r="D381" s="10"/>
      <c r="E381" s="10"/>
      <c r="F381" s="78"/>
      <c r="G381" s="78"/>
      <c r="H381" s="78"/>
      <c r="I381" s="78"/>
      <c r="J381" s="78"/>
      <c r="K381" s="78"/>
      <c r="L381" s="78"/>
      <c r="M381" s="78"/>
      <c r="N381" s="78"/>
      <c r="O381" s="82"/>
      <c r="P381" s="82"/>
      <c r="Q381" s="82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</row>
    <row r="382" spans="1:33" ht="13.2">
      <c r="A382" s="10"/>
      <c r="B382" s="10"/>
      <c r="C382" s="10"/>
      <c r="D382" s="10"/>
      <c r="E382" s="10"/>
      <c r="F382" s="78"/>
      <c r="G382" s="78"/>
      <c r="H382" s="78"/>
      <c r="I382" s="78"/>
      <c r="J382" s="78"/>
      <c r="K382" s="78"/>
      <c r="L382" s="78"/>
      <c r="M382" s="78"/>
      <c r="N382" s="78"/>
      <c r="O382" s="82"/>
      <c r="P382" s="82"/>
      <c r="Q382" s="82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:33" ht="13.2">
      <c r="A383" s="10"/>
      <c r="B383" s="10"/>
      <c r="C383" s="10"/>
      <c r="D383" s="10"/>
      <c r="E383" s="10"/>
      <c r="F383" s="78"/>
      <c r="G383" s="78"/>
      <c r="H383" s="78"/>
      <c r="I383" s="78"/>
      <c r="J383" s="78"/>
      <c r="K383" s="78"/>
      <c r="L383" s="78"/>
      <c r="M383" s="78"/>
      <c r="N383" s="78"/>
      <c r="O383" s="82"/>
      <c r="P383" s="82"/>
      <c r="Q383" s="82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</row>
    <row r="384" spans="1:33" ht="13.2">
      <c r="A384" s="10"/>
      <c r="B384" s="10"/>
      <c r="C384" s="10"/>
      <c r="D384" s="10"/>
      <c r="E384" s="10"/>
      <c r="F384" s="78"/>
      <c r="G384" s="78"/>
      <c r="H384" s="78"/>
      <c r="I384" s="78"/>
      <c r="J384" s="78"/>
      <c r="K384" s="78"/>
      <c r="L384" s="78"/>
      <c r="M384" s="78"/>
      <c r="N384" s="78"/>
      <c r="O384" s="82"/>
      <c r="P384" s="82"/>
      <c r="Q384" s="82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:33" ht="13.2">
      <c r="A385" s="10"/>
      <c r="B385" s="10"/>
      <c r="C385" s="10"/>
      <c r="D385" s="10"/>
      <c r="E385" s="10"/>
      <c r="F385" s="78"/>
      <c r="G385" s="78"/>
      <c r="H385" s="78"/>
      <c r="I385" s="78"/>
      <c r="J385" s="78"/>
      <c r="K385" s="78"/>
      <c r="L385" s="78"/>
      <c r="M385" s="78"/>
      <c r="N385" s="78"/>
      <c r="O385" s="82"/>
      <c r="P385" s="82"/>
      <c r="Q385" s="82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</row>
    <row r="386" spans="1:33" ht="13.2">
      <c r="A386" s="10"/>
      <c r="B386" s="10"/>
      <c r="C386" s="10"/>
      <c r="D386" s="10"/>
      <c r="E386" s="10"/>
      <c r="F386" s="78"/>
      <c r="G386" s="78"/>
      <c r="H386" s="78"/>
      <c r="I386" s="78"/>
      <c r="J386" s="78"/>
      <c r="K386" s="78"/>
      <c r="L386" s="78"/>
      <c r="M386" s="78"/>
      <c r="N386" s="78"/>
      <c r="O386" s="82"/>
      <c r="P386" s="82"/>
      <c r="Q386" s="82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:33" ht="13.2">
      <c r="A387" s="10"/>
      <c r="B387" s="10"/>
      <c r="C387" s="10"/>
      <c r="D387" s="10"/>
      <c r="E387" s="10"/>
      <c r="F387" s="78"/>
      <c r="G387" s="78"/>
      <c r="H387" s="78"/>
      <c r="I387" s="78"/>
      <c r="J387" s="78"/>
      <c r="K387" s="78"/>
      <c r="L387" s="78"/>
      <c r="M387" s="78"/>
      <c r="N387" s="78"/>
      <c r="O387" s="82"/>
      <c r="P387" s="82"/>
      <c r="Q387" s="82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</row>
    <row r="388" spans="1:33" ht="13.2">
      <c r="A388" s="10"/>
      <c r="B388" s="10"/>
      <c r="C388" s="10"/>
      <c r="D388" s="10"/>
      <c r="E388" s="10"/>
      <c r="F388" s="78"/>
      <c r="G388" s="78"/>
      <c r="H388" s="78"/>
      <c r="I388" s="78"/>
      <c r="J388" s="78"/>
      <c r="K388" s="78"/>
      <c r="L388" s="78"/>
      <c r="M388" s="78"/>
      <c r="N388" s="78"/>
      <c r="O388" s="82"/>
      <c r="P388" s="82"/>
      <c r="Q388" s="82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:33" ht="13.2">
      <c r="A389" s="10"/>
      <c r="B389" s="10"/>
      <c r="C389" s="10"/>
      <c r="D389" s="10"/>
      <c r="E389" s="10"/>
      <c r="F389" s="78"/>
      <c r="G389" s="78"/>
      <c r="H389" s="78"/>
      <c r="I389" s="78"/>
      <c r="J389" s="78"/>
      <c r="K389" s="78"/>
      <c r="L389" s="78"/>
      <c r="M389" s="78"/>
      <c r="N389" s="78"/>
      <c r="O389" s="82"/>
      <c r="P389" s="82"/>
      <c r="Q389" s="82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</row>
    <row r="390" spans="1:33" ht="13.2">
      <c r="A390" s="10"/>
      <c r="B390" s="10"/>
      <c r="C390" s="10"/>
      <c r="D390" s="10"/>
      <c r="E390" s="10"/>
      <c r="F390" s="78"/>
      <c r="G390" s="78"/>
      <c r="H390" s="78"/>
      <c r="I390" s="78"/>
      <c r="J390" s="78"/>
      <c r="K390" s="78"/>
      <c r="L390" s="78"/>
      <c r="M390" s="78"/>
      <c r="N390" s="78"/>
      <c r="O390" s="82"/>
      <c r="P390" s="82"/>
      <c r="Q390" s="82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:33" ht="13.2">
      <c r="A391" s="10"/>
      <c r="B391" s="10"/>
      <c r="C391" s="10"/>
      <c r="D391" s="10"/>
      <c r="E391" s="10"/>
      <c r="F391" s="78"/>
      <c r="G391" s="78"/>
      <c r="H391" s="78"/>
      <c r="I391" s="78"/>
      <c r="J391" s="78"/>
      <c r="K391" s="78"/>
      <c r="L391" s="78"/>
      <c r="M391" s="78"/>
      <c r="N391" s="78"/>
      <c r="O391" s="82"/>
      <c r="P391" s="82"/>
      <c r="Q391" s="82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</row>
    <row r="392" spans="1:33" ht="13.2">
      <c r="A392" s="10"/>
      <c r="B392" s="10"/>
      <c r="C392" s="10"/>
      <c r="D392" s="10"/>
      <c r="E392" s="10"/>
      <c r="F392" s="78"/>
      <c r="G392" s="78"/>
      <c r="H392" s="78"/>
      <c r="I392" s="78"/>
      <c r="J392" s="78"/>
      <c r="K392" s="78"/>
      <c r="L392" s="78"/>
      <c r="M392" s="78"/>
      <c r="N392" s="78"/>
      <c r="O392" s="82"/>
      <c r="P392" s="82"/>
      <c r="Q392" s="82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:33" ht="13.2">
      <c r="A393" s="10"/>
      <c r="B393" s="10"/>
      <c r="C393" s="10"/>
      <c r="D393" s="10"/>
      <c r="E393" s="10"/>
      <c r="F393" s="78"/>
      <c r="G393" s="78"/>
      <c r="H393" s="78"/>
      <c r="I393" s="78"/>
      <c r="J393" s="78"/>
      <c r="K393" s="78"/>
      <c r="L393" s="78"/>
      <c r="M393" s="78"/>
      <c r="N393" s="78"/>
      <c r="O393" s="82"/>
      <c r="P393" s="82"/>
      <c r="Q393" s="82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</row>
    <row r="394" spans="1:33" ht="13.2">
      <c r="A394" s="10"/>
      <c r="B394" s="10"/>
      <c r="C394" s="10"/>
      <c r="D394" s="10"/>
      <c r="E394" s="10"/>
      <c r="F394" s="78"/>
      <c r="G394" s="78"/>
      <c r="H394" s="78"/>
      <c r="I394" s="78"/>
      <c r="J394" s="78"/>
      <c r="K394" s="78"/>
      <c r="L394" s="78"/>
      <c r="M394" s="78"/>
      <c r="N394" s="78"/>
      <c r="O394" s="82"/>
      <c r="P394" s="82"/>
      <c r="Q394" s="82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:33" ht="13.2">
      <c r="A395" s="10"/>
      <c r="B395" s="10"/>
      <c r="C395" s="10"/>
      <c r="D395" s="10"/>
      <c r="E395" s="10"/>
      <c r="F395" s="78"/>
      <c r="G395" s="78"/>
      <c r="H395" s="78"/>
      <c r="I395" s="78"/>
      <c r="J395" s="78"/>
      <c r="K395" s="78"/>
      <c r="L395" s="78"/>
      <c r="M395" s="78"/>
      <c r="N395" s="78"/>
      <c r="O395" s="82"/>
      <c r="P395" s="82"/>
      <c r="Q395" s="82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</row>
    <row r="396" spans="1:33" ht="13.2">
      <c r="A396" s="10"/>
      <c r="B396" s="10"/>
      <c r="C396" s="10"/>
      <c r="D396" s="10"/>
      <c r="E396" s="10"/>
      <c r="F396" s="78"/>
      <c r="G396" s="78"/>
      <c r="H396" s="78"/>
      <c r="I396" s="78"/>
      <c r="J396" s="78"/>
      <c r="K396" s="78"/>
      <c r="L396" s="78"/>
      <c r="M396" s="78"/>
      <c r="N396" s="78"/>
      <c r="O396" s="82"/>
      <c r="P396" s="82"/>
      <c r="Q396" s="82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1:33" ht="13.2">
      <c r="A397" s="10"/>
      <c r="B397" s="10"/>
      <c r="C397" s="10"/>
      <c r="D397" s="10"/>
      <c r="E397" s="10"/>
      <c r="F397" s="78"/>
      <c r="G397" s="78"/>
      <c r="H397" s="78"/>
      <c r="I397" s="78"/>
      <c r="J397" s="78"/>
      <c r="K397" s="78"/>
      <c r="L397" s="78"/>
      <c r="M397" s="78"/>
      <c r="N397" s="78"/>
      <c r="O397" s="82"/>
      <c r="P397" s="82"/>
      <c r="Q397" s="82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</row>
    <row r="398" spans="1:33" ht="13.2">
      <c r="A398" s="10"/>
      <c r="B398" s="10"/>
      <c r="C398" s="10"/>
      <c r="D398" s="10"/>
      <c r="E398" s="10"/>
      <c r="F398" s="78"/>
      <c r="G398" s="78"/>
      <c r="H398" s="78"/>
      <c r="I398" s="78"/>
      <c r="J398" s="78"/>
      <c r="K398" s="78"/>
      <c r="L398" s="78"/>
      <c r="M398" s="78"/>
      <c r="N398" s="78"/>
      <c r="O398" s="82"/>
      <c r="P398" s="82"/>
      <c r="Q398" s="82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:33" ht="13.2">
      <c r="A399" s="10"/>
      <c r="B399" s="10"/>
      <c r="C399" s="10"/>
      <c r="D399" s="10"/>
      <c r="E399" s="10"/>
      <c r="F399" s="78"/>
      <c r="G399" s="78"/>
      <c r="H399" s="78"/>
      <c r="I399" s="78"/>
      <c r="J399" s="78"/>
      <c r="K399" s="78"/>
      <c r="L399" s="78"/>
      <c r="M399" s="78"/>
      <c r="N399" s="78"/>
      <c r="O399" s="82"/>
      <c r="P399" s="82"/>
      <c r="Q399" s="82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</row>
    <row r="400" spans="1:33" ht="13.2">
      <c r="A400" s="10"/>
      <c r="B400" s="10"/>
      <c r="C400" s="10"/>
      <c r="D400" s="10"/>
      <c r="E400" s="10"/>
      <c r="F400" s="78"/>
      <c r="G400" s="78"/>
      <c r="H400" s="78"/>
      <c r="I400" s="78"/>
      <c r="J400" s="78"/>
      <c r="K400" s="78"/>
      <c r="L400" s="78"/>
      <c r="M400" s="78"/>
      <c r="N400" s="78"/>
      <c r="O400" s="82"/>
      <c r="P400" s="82"/>
      <c r="Q400" s="82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:33" ht="13.2">
      <c r="A401" s="10"/>
      <c r="B401" s="10"/>
      <c r="C401" s="10"/>
      <c r="D401" s="10"/>
      <c r="E401" s="10"/>
      <c r="F401" s="78"/>
      <c r="G401" s="78"/>
      <c r="H401" s="78"/>
      <c r="I401" s="78"/>
      <c r="J401" s="78"/>
      <c r="K401" s="78"/>
      <c r="L401" s="78"/>
      <c r="M401" s="78"/>
      <c r="N401" s="78"/>
      <c r="O401" s="82"/>
      <c r="P401" s="82"/>
      <c r="Q401" s="82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</row>
    <row r="402" spans="1:33" ht="13.2">
      <c r="A402" s="10"/>
      <c r="B402" s="10"/>
      <c r="C402" s="10"/>
      <c r="D402" s="10"/>
      <c r="E402" s="10"/>
      <c r="F402" s="78"/>
      <c r="G402" s="78"/>
      <c r="H402" s="78"/>
      <c r="I402" s="78"/>
      <c r="J402" s="78"/>
      <c r="K402" s="78"/>
      <c r="L402" s="78"/>
      <c r="M402" s="78"/>
      <c r="N402" s="78"/>
      <c r="O402" s="82"/>
      <c r="P402" s="82"/>
      <c r="Q402" s="82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:33" ht="13.2">
      <c r="A403" s="10"/>
      <c r="B403" s="10"/>
      <c r="C403" s="10"/>
      <c r="D403" s="10"/>
      <c r="E403" s="10"/>
      <c r="F403" s="78"/>
      <c r="G403" s="78"/>
      <c r="H403" s="78"/>
      <c r="I403" s="78"/>
      <c r="J403" s="78"/>
      <c r="K403" s="78"/>
      <c r="L403" s="78"/>
      <c r="M403" s="78"/>
      <c r="N403" s="78"/>
      <c r="O403" s="82"/>
      <c r="P403" s="82"/>
      <c r="Q403" s="82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</row>
    <row r="404" spans="1:33" ht="13.2">
      <c r="A404" s="10"/>
      <c r="B404" s="10"/>
      <c r="C404" s="10"/>
      <c r="D404" s="10"/>
      <c r="E404" s="10"/>
      <c r="F404" s="78"/>
      <c r="G404" s="78"/>
      <c r="H404" s="78"/>
      <c r="I404" s="78"/>
      <c r="J404" s="78"/>
      <c r="K404" s="78"/>
      <c r="L404" s="78"/>
      <c r="M404" s="78"/>
      <c r="N404" s="78"/>
      <c r="O404" s="82"/>
      <c r="P404" s="82"/>
      <c r="Q404" s="82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:33" ht="13.2">
      <c r="A405" s="10"/>
      <c r="B405" s="10"/>
      <c r="C405" s="10"/>
      <c r="D405" s="10"/>
      <c r="E405" s="10"/>
      <c r="F405" s="78"/>
      <c r="G405" s="78"/>
      <c r="H405" s="78"/>
      <c r="I405" s="78"/>
      <c r="J405" s="78"/>
      <c r="K405" s="78"/>
      <c r="L405" s="78"/>
      <c r="M405" s="78"/>
      <c r="N405" s="78"/>
      <c r="O405" s="82"/>
      <c r="P405" s="82"/>
      <c r="Q405" s="82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</row>
    <row r="406" spans="1:33" ht="13.2">
      <c r="A406" s="10"/>
      <c r="B406" s="10"/>
      <c r="C406" s="10"/>
      <c r="D406" s="10"/>
      <c r="E406" s="10"/>
      <c r="F406" s="78"/>
      <c r="G406" s="78"/>
      <c r="H406" s="78"/>
      <c r="I406" s="78"/>
      <c r="J406" s="78"/>
      <c r="K406" s="78"/>
      <c r="L406" s="78"/>
      <c r="M406" s="78"/>
      <c r="N406" s="78"/>
      <c r="O406" s="82"/>
      <c r="P406" s="82"/>
      <c r="Q406" s="82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1:33" ht="13.2">
      <c r="A407" s="10"/>
      <c r="B407" s="10"/>
      <c r="C407" s="10"/>
      <c r="D407" s="10"/>
      <c r="E407" s="10"/>
      <c r="F407" s="78"/>
      <c r="G407" s="78"/>
      <c r="H407" s="78"/>
      <c r="I407" s="78"/>
      <c r="J407" s="78"/>
      <c r="K407" s="78"/>
      <c r="L407" s="78"/>
      <c r="M407" s="78"/>
      <c r="N407" s="78"/>
      <c r="O407" s="82"/>
      <c r="P407" s="82"/>
      <c r="Q407" s="82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</row>
    <row r="408" spans="1:33" ht="13.2">
      <c r="A408" s="10"/>
      <c r="B408" s="10"/>
      <c r="C408" s="10"/>
      <c r="D408" s="10"/>
      <c r="E408" s="10"/>
      <c r="F408" s="78"/>
      <c r="G408" s="78"/>
      <c r="H408" s="78"/>
      <c r="I408" s="78"/>
      <c r="J408" s="78"/>
      <c r="K408" s="78"/>
      <c r="L408" s="78"/>
      <c r="M408" s="78"/>
      <c r="N408" s="78"/>
      <c r="O408" s="82"/>
      <c r="P408" s="82"/>
      <c r="Q408" s="82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1:33" ht="13.2">
      <c r="A409" s="10"/>
      <c r="B409" s="10"/>
      <c r="C409" s="10"/>
      <c r="D409" s="10"/>
      <c r="E409" s="10"/>
      <c r="F409" s="78"/>
      <c r="G409" s="78"/>
      <c r="H409" s="78"/>
      <c r="I409" s="78"/>
      <c r="J409" s="78"/>
      <c r="K409" s="78"/>
      <c r="L409" s="78"/>
      <c r="M409" s="78"/>
      <c r="N409" s="78"/>
      <c r="O409" s="82"/>
      <c r="P409" s="82"/>
      <c r="Q409" s="82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</row>
    <row r="410" spans="1:33" ht="13.2">
      <c r="A410" s="10"/>
      <c r="B410" s="10"/>
      <c r="C410" s="10"/>
      <c r="D410" s="10"/>
      <c r="E410" s="10"/>
      <c r="F410" s="78"/>
      <c r="G410" s="78"/>
      <c r="H410" s="78"/>
      <c r="I410" s="78"/>
      <c r="J410" s="78"/>
      <c r="K410" s="78"/>
      <c r="L410" s="78"/>
      <c r="M410" s="78"/>
      <c r="N410" s="78"/>
      <c r="O410" s="82"/>
      <c r="P410" s="82"/>
      <c r="Q410" s="82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1:33" ht="13.2">
      <c r="A411" s="10"/>
      <c r="B411" s="10"/>
      <c r="C411" s="10"/>
      <c r="D411" s="10"/>
      <c r="E411" s="10"/>
      <c r="F411" s="78"/>
      <c r="G411" s="78"/>
      <c r="H411" s="78"/>
      <c r="I411" s="78"/>
      <c r="J411" s="78"/>
      <c r="K411" s="78"/>
      <c r="L411" s="78"/>
      <c r="M411" s="78"/>
      <c r="N411" s="78"/>
      <c r="O411" s="82"/>
      <c r="P411" s="82"/>
      <c r="Q411" s="82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</row>
    <row r="412" spans="1:33" ht="13.2">
      <c r="A412" s="10"/>
      <c r="B412" s="10"/>
      <c r="C412" s="10"/>
      <c r="D412" s="10"/>
      <c r="E412" s="10"/>
      <c r="F412" s="78"/>
      <c r="G412" s="78"/>
      <c r="H412" s="78"/>
      <c r="I412" s="78"/>
      <c r="J412" s="78"/>
      <c r="K412" s="78"/>
      <c r="L412" s="78"/>
      <c r="M412" s="78"/>
      <c r="N412" s="78"/>
      <c r="O412" s="82"/>
      <c r="P412" s="82"/>
      <c r="Q412" s="82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1:33" ht="13.2">
      <c r="A413" s="10"/>
      <c r="B413" s="10"/>
      <c r="C413" s="10"/>
      <c r="D413" s="10"/>
      <c r="E413" s="10"/>
      <c r="F413" s="78"/>
      <c r="G413" s="78"/>
      <c r="H413" s="78"/>
      <c r="I413" s="78"/>
      <c r="J413" s="78"/>
      <c r="K413" s="78"/>
      <c r="L413" s="78"/>
      <c r="M413" s="78"/>
      <c r="N413" s="78"/>
      <c r="O413" s="82"/>
      <c r="P413" s="82"/>
      <c r="Q413" s="82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</row>
    <row r="414" spans="1:33" ht="13.2">
      <c r="A414" s="10"/>
      <c r="B414" s="10"/>
      <c r="C414" s="10"/>
      <c r="D414" s="10"/>
      <c r="E414" s="10"/>
      <c r="F414" s="78"/>
      <c r="G414" s="78"/>
      <c r="H414" s="78"/>
      <c r="I414" s="78"/>
      <c r="J414" s="78"/>
      <c r="K414" s="78"/>
      <c r="L414" s="78"/>
      <c r="M414" s="78"/>
      <c r="N414" s="78"/>
      <c r="O414" s="82"/>
      <c r="P414" s="82"/>
      <c r="Q414" s="82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1:33" ht="13.2">
      <c r="A415" s="10"/>
      <c r="B415" s="10"/>
      <c r="C415" s="10"/>
      <c r="D415" s="10"/>
      <c r="E415" s="10"/>
      <c r="F415" s="78"/>
      <c r="G415" s="78"/>
      <c r="H415" s="78"/>
      <c r="I415" s="78"/>
      <c r="J415" s="78"/>
      <c r="K415" s="78"/>
      <c r="L415" s="78"/>
      <c r="M415" s="78"/>
      <c r="N415" s="78"/>
      <c r="O415" s="82"/>
      <c r="P415" s="82"/>
      <c r="Q415" s="82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</row>
    <row r="416" spans="1:33" ht="13.2">
      <c r="A416" s="10"/>
      <c r="B416" s="10"/>
      <c r="C416" s="10"/>
      <c r="D416" s="10"/>
      <c r="E416" s="10"/>
      <c r="F416" s="78"/>
      <c r="G416" s="78"/>
      <c r="H416" s="78"/>
      <c r="I416" s="78"/>
      <c r="J416" s="78"/>
      <c r="K416" s="78"/>
      <c r="L416" s="78"/>
      <c r="M416" s="78"/>
      <c r="N416" s="78"/>
      <c r="O416" s="82"/>
      <c r="P416" s="82"/>
      <c r="Q416" s="82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1:33" ht="13.2">
      <c r="A417" s="10"/>
      <c r="B417" s="10"/>
      <c r="C417" s="10"/>
      <c r="D417" s="10"/>
      <c r="E417" s="10"/>
      <c r="F417" s="78"/>
      <c r="G417" s="78"/>
      <c r="H417" s="78"/>
      <c r="I417" s="78"/>
      <c r="J417" s="78"/>
      <c r="K417" s="78"/>
      <c r="L417" s="78"/>
      <c r="M417" s="78"/>
      <c r="N417" s="78"/>
      <c r="O417" s="82"/>
      <c r="P417" s="82"/>
      <c r="Q417" s="82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</row>
    <row r="418" spans="1:33" ht="13.2">
      <c r="A418" s="10"/>
      <c r="B418" s="10"/>
      <c r="C418" s="10"/>
      <c r="D418" s="10"/>
      <c r="E418" s="10"/>
      <c r="F418" s="78"/>
      <c r="G418" s="78"/>
      <c r="H418" s="78"/>
      <c r="I418" s="78"/>
      <c r="J418" s="78"/>
      <c r="K418" s="78"/>
      <c r="L418" s="78"/>
      <c r="M418" s="78"/>
      <c r="N418" s="78"/>
      <c r="O418" s="82"/>
      <c r="P418" s="82"/>
      <c r="Q418" s="82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1:33" ht="13.2">
      <c r="A419" s="10"/>
      <c r="B419" s="10"/>
      <c r="C419" s="10"/>
      <c r="D419" s="10"/>
      <c r="E419" s="10"/>
      <c r="F419" s="78"/>
      <c r="G419" s="78"/>
      <c r="H419" s="78"/>
      <c r="I419" s="78"/>
      <c r="J419" s="78"/>
      <c r="K419" s="78"/>
      <c r="L419" s="78"/>
      <c r="M419" s="78"/>
      <c r="N419" s="78"/>
      <c r="O419" s="82"/>
      <c r="P419" s="82"/>
      <c r="Q419" s="82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</row>
    <row r="420" spans="1:33" ht="13.2">
      <c r="A420" s="10"/>
      <c r="B420" s="10"/>
      <c r="C420" s="10"/>
      <c r="D420" s="10"/>
      <c r="E420" s="10"/>
      <c r="F420" s="78"/>
      <c r="G420" s="78"/>
      <c r="H420" s="78"/>
      <c r="I420" s="78"/>
      <c r="J420" s="78"/>
      <c r="K420" s="78"/>
      <c r="L420" s="78"/>
      <c r="M420" s="78"/>
      <c r="N420" s="78"/>
      <c r="O420" s="82"/>
      <c r="P420" s="82"/>
      <c r="Q420" s="82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1:33" ht="13.2">
      <c r="A421" s="10"/>
      <c r="B421" s="10"/>
      <c r="C421" s="10"/>
      <c r="D421" s="10"/>
      <c r="E421" s="10"/>
      <c r="F421" s="78"/>
      <c r="G421" s="78"/>
      <c r="H421" s="78"/>
      <c r="I421" s="78"/>
      <c r="J421" s="78"/>
      <c r="K421" s="78"/>
      <c r="L421" s="78"/>
      <c r="M421" s="78"/>
      <c r="N421" s="78"/>
      <c r="O421" s="82"/>
      <c r="P421" s="82"/>
      <c r="Q421" s="82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</row>
    <row r="422" spans="1:33" ht="13.2">
      <c r="A422" s="10"/>
      <c r="B422" s="10"/>
      <c r="C422" s="10"/>
      <c r="D422" s="10"/>
      <c r="E422" s="10"/>
      <c r="F422" s="78"/>
      <c r="G422" s="78"/>
      <c r="H422" s="78"/>
      <c r="I422" s="78"/>
      <c r="J422" s="78"/>
      <c r="K422" s="78"/>
      <c r="L422" s="78"/>
      <c r="M422" s="78"/>
      <c r="N422" s="78"/>
      <c r="O422" s="82"/>
      <c r="P422" s="82"/>
      <c r="Q422" s="82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1:33" ht="13.2">
      <c r="A423" s="10"/>
      <c r="B423" s="10"/>
      <c r="C423" s="10"/>
      <c r="D423" s="10"/>
      <c r="E423" s="10"/>
      <c r="F423" s="78"/>
      <c r="G423" s="78"/>
      <c r="H423" s="78"/>
      <c r="I423" s="78"/>
      <c r="J423" s="78"/>
      <c r="K423" s="78"/>
      <c r="L423" s="78"/>
      <c r="M423" s="78"/>
      <c r="N423" s="78"/>
      <c r="O423" s="82"/>
      <c r="P423" s="82"/>
      <c r="Q423" s="82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</row>
    <row r="424" spans="1:33" ht="13.2">
      <c r="A424" s="10"/>
      <c r="B424" s="10"/>
      <c r="C424" s="10"/>
      <c r="D424" s="10"/>
      <c r="E424" s="10"/>
      <c r="F424" s="78"/>
      <c r="G424" s="78"/>
      <c r="H424" s="78"/>
      <c r="I424" s="78"/>
      <c r="J424" s="78"/>
      <c r="K424" s="78"/>
      <c r="L424" s="78"/>
      <c r="M424" s="78"/>
      <c r="N424" s="78"/>
      <c r="O424" s="82"/>
      <c r="P424" s="82"/>
      <c r="Q424" s="82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1:33" ht="13.2">
      <c r="A425" s="10"/>
      <c r="B425" s="10"/>
      <c r="C425" s="10"/>
      <c r="D425" s="10"/>
      <c r="E425" s="10"/>
      <c r="F425" s="78"/>
      <c r="G425" s="78"/>
      <c r="H425" s="78"/>
      <c r="I425" s="78"/>
      <c r="J425" s="78"/>
      <c r="K425" s="78"/>
      <c r="L425" s="78"/>
      <c r="M425" s="78"/>
      <c r="N425" s="78"/>
      <c r="O425" s="82"/>
      <c r="P425" s="82"/>
      <c r="Q425" s="82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</row>
    <row r="426" spans="1:33" ht="13.2">
      <c r="A426" s="10"/>
      <c r="B426" s="10"/>
      <c r="C426" s="10"/>
      <c r="D426" s="10"/>
      <c r="E426" s="10"/>
      <c r="F426" s="78"/>
      <c r="G426" s="78"/>
      <c r="H426" s="78"/>
      <c r="I426" s="78"/>
      <c r="J426" s="78"/>
      <c r="K426" s="78"/>
      <c r="L426" s="78"/>
      <c r="M426" s="78"/>
      <c r="N426" s="78"/>
      <c r="O426" s="82"/>
      <c r="P426" s="82"/>
      <c r="Q426" s="82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1:33" ht="13.2">
      <c r="A427" s="10"/>
      <c r="B427" s="10"/>
      <c r="C427" s="10"/>
      <c r="D427" s="10"/>
      <c r="E427" s="10"/>
      <c r="F427" s="78"/>
      <c r="G427" s="78"/>
      <c r="H427" s="78"/>
      <c r="I427" s="78"/>
      <c r="J427" s="78"/>
      <c r="K427" s="78"/>
      <c r="L427" s="78"/>
      <c r="M427" s="78"/>
      <c r="N427" s="78"/>
      <c r="O427" s="82"/>
      <c r="P427" s="82"/>
      <c r="Q427" s="82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</row>
    <row r="428" spans="1:33" ht="13.2">
      <c r="A428" s="10"/>
      <c r="B428" s="10"/>
      <c r="C428" s="10"/>
      <c r="D428" s="10"/>
      <c r="E428" s="10"/>
      <c r="F428" s="78"/>
      <c r="G428" s="78"/>
      <c r="H428" s="78"/>
      <c r="I428" s="78"/>
      <c r="J428" s="78"/>
      <c r="K428" s="78"/>
      <c r="L428" s="78"/>
      <c r="M428" s="78"/>
      <c r="N428" s="78"/>
      <c r="O428" s="82"/>
      <c r="P428" s="82"/>
      <c r="Q428" s="82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1:33" ht="13.2">
      <c r="A429" s="10"/>
      <c r="B429" s="10"/>
      <c r="C429" s="10"/>
      <c r="D429" s="10"/>
      <c r="E429" s="10"/>
      <c r="F429" s="78"/>
      <c r="G429" s="78"/>
      <c r="H429" s="78"/>
      <c r="I429" s="78"/>
      <c r="J429" s="78"/>
      <c r="K429" s="78"/>
      <c r="L429" s="78"/>
      <c r="M429" s="78"/>
      <c r="N429" s="78"/>
      <c r="O429" s="82"/>
      <c r="P429" s="82"/>
      <c r="Q429" s="82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</row>
    <row r="430" spans="1:33" ht="13.2">
      <c r="A430" s="10"/>
      <c r="B430" s="10"/>
      <c r="C430" s="10"/>
      <c r="D430" s="10"/>
      <c r="E430" s="10"/>
      <c r="F430" s="78"/>
      <c r="G430" s="78"/>
      <c r="H430" s="78"/>
      <c r="I430" s="78"/>
      <c r="J430" s="78"/>
      <c r="K430" s="78"/>
      <c r="L430" s="78"/>
      <c r="M430" s="78"/>
      <c r="N430" s="78"/>
      <c r="O430" s="82"/>
      <c r="P430" s="82"/>
      <c r="Q430" s="82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1:33" ht="13.2">
      <c r="A431" s="10"/>
      <c r="B431" s="10"/>
      <c r="C431" s="10"/>
      <c r="D431" s="10"/>
      <c r="E431" s="10"/>
      <c r="F431" s="78"/>
      <c r="G431" s="78"/>
      <c r="H431" s="78"/>
      <c r="I431" s="78"/>
      <c r="J431" s="78"/>
      <c r="K431" s="78"/>
      <c r="L431" s="78"/>
      <c r="M431" s="78"/>
      <c r="N431" s="78"/>
      <c r="O431" s="82"/>
      <c r="P431" s="82"/>
      <c r="Q431" s="82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</row>
    <row r="432" spans="1:33" ht="13.2">
      <c r="A432" s="10"/>
      <c r="B432" s="10"/>
      <c r="C432" s="10"/>
      <c r="D432" s="10"/>
      <c r="E432" s="10"/>
      <c r="F432" s="78"/>
      <c r="G432" s="78"/>
      <c r="H432" s="78"/>
      <c r="I432" s="78"/>
      <c r="J432" s="78"/>
      <c r="K432" s="78"/>
      <c r="L432" s="78"/>
      <c r="M432" s="78"/>
      <c r="N432" s="78"/>
      <c r="O432" s="82"/>
      <c r="P432" s="82"/>
      <c r="Q432" s="82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1:33" ht="13.2">
      <c r="A433" s="10"/>
      <c r="B433" s="10"/>
      <c r="C433" s="10"/>
      <c r="D433" s="10"/>
      <c r="E433" s="10"/>
      <c r="F433" s="78"/>
      <c r="G433" s="78"/>
      <c r="H433" s="78"/>
      <c r="I433" s="78"/>
      <c r="J433" s="78"/>
      <c r="K433" s="78"/>
      <c r="L433" s="78"/>
      <c r="M433" s="78"/>
      <c r="N433" s="78"/>
      <c r="O433" s="82"/>
      <c r="P433" s="82"/>
      <c r="Q433" s="82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</row>
    <row r="434" spans="1:33" ht="13.2">
      <c r="A434" s="10"/>
      <c r="B434" s="10"/>
      <c r="C434" s="10"/>
      <c r="D434" s="10"/>
      <c r="E434" s="10"/>
      <c r="F434" s="78"/>
      <c r="G434" s="78"/>
      <c r="H434" s="78"/>
      <c r="I434" s="78"/>
      <c r="J434" s="78"/>
      <c r="K434" s="78"/>
      <c r="L434" s="78"/>
      <c r="M434" s="78"/>
      <c r="N434" s="78"/>
      <c r="O434" s="82"/>
      <c r="P434" s="82"/>
      <c r="Q434" s="82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1:33" ht="13.2">
      <c r="A435" s="10"/>
      <c r="B435" s="10"/>
      <c r="C435" s="10"/>
      <c r="D435" s="10"/>
      <c r="E435" s="10"/>
      <c r="F435" s="78"/>
      <c r="G435" s="78"/>
      <c r="H435" s="78"/>
      <c r="I435" s="78"/>
      <c r="J435" s="78"/>
      <c r="K435" s="78"/>
      <c r="L435" s="78"/>
      <c r="M435" s="78"/>
      <c r="N435" s="78"/>
      <c r="O435" s="82"/>
      <c r="P435" s="82"/>
      <c r="Q435" s="82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</row>
    <row r="436" spans="1:33" ht="13.2">
      <c r="A436" s="10"/>
      <c r="B436" s="10"/>
      <c r="C436" s="10"/>
      <c r="D436" s="10"/>
      <c r="E436" s="10"/>
      <c r="F436" s="78"/>
      <c r="G436" s="78"/>
      <c r="H436" s="78"/>
      <c r="I436" s="78"/>
      <c r="J436" s="78"/>
      <c r="K436" s="78"/>
      <c r="L436" s="78"/>
      <c r="M436" s="78"/>
      <c r="N436" s="78"/>
      <c r="O436" s="82"/>
      <c r="P436" s="82"/>
      <c r="Q436" s="82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1:33" ht="13.2">
      <c r="A437" s="10"/>
      <c r="B437" s="10"/>
      <c r="C437" s="10"/>
      <c r="D437" s="10"/>
      <c r="E437" s="10"/>
      <c r="F437" s="78"/>
      <c r="G437" s="78"/>
      <c r="H437" s="78"/>
      <c r="I437" s="78"/>
      <c r="J437" s="78"/>
      <c r="K437" s="78"/>
      <c r="L437" s="78"/>
      <c r="M437" s="78"/>
      <c r="N437" s="78"/>
      <c r="O437" s="82"/>
      <c r="P437" s="82"/>
      <c r="Q437" s="82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</row>
    <row r="438" spans="1:33" ht="13.2">
      <c r="A438" s="10"/>
      <c r="B438" s="10"/>
      <c r="C438" s="10"/>
      <c r="D438" s="10"/>
      <c r="E438" s="10"/>
      <c r="F438" s="78"/>
      <c r="G438" s="78"/>
      <c r="H438" s="78"/>
      <c r="I438" s="78"/>
      <c r="J438" s="78"/>
      <c r="K438" s="78"/>
      <c r="L438" s="78"/>
      <c r="M438" s="78"/>
      <c r="N438" s="78"/>
      <c r="O438" s="82"/>
      <c r="P438" s="82"/>
      <c r="Q438" s="82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1:33" ht="13.2">
      <c r="A439" s="10"/>
      <c r="B439" s="10"/>
      <c r="C439" s="10"/>
      <c r="D439" s="10"/>
      <c r="E439" s="10"/>
      <c r="F439" s="78"/>
      <c r="G439" s="78"/>
      <c r="H439" s="78"/>
      <c r="I439" s="78"/>
      <c r="J439" s="78"/>
      <c r="K439" s="78"/>
      <c r="L439" s="78"/>
      <c r="M439" s="78"/>
      <c r="N439" s="78"/>
      <c r="O439" s="82"/>
      <c r="P439" s="82"/>
      <c r="Q439" s="82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</row>
    <row r="440" spans="1:33" ht="13.2">
      <c r="A440" s="10"/>
      <c r="B440" s="10"/>
      <c r="C440" s="10"/>
      <c r="D440" s="10"/>
      <c r="E440" s="10"/>
      <c r="F440" s="78"/>
      <c r="G440" s="78"/>
      <c r="H440" s="78"/>
      <c r="I440" s="78"/>
      <c r="J440" s="78"/>
      <c r="K440" s="78"/>
      <c r="L440" s="78"/>
      <c r="M440" s="78"/>
      <c r="N440" s="78"/>
      <c r="O440" s="82"/>
      <c r="P440" s="82"/>
      <c r="Q440" s="82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</row>
    <row r="441" spans="1:33" ht="13.2">
      <c r="A441" s="10"/>
      <c r="B441" s="10"/>
      <c r="C441" s="10"/>
      <c r="D441" s="10"/>
      <c r="E441" s="10"/>
      <c r="F441" s="78"/>
      <c r="G441" s="78"/>
      <c r="H441" s="78"/>
      <c r="I441" s="78"/>
      <c r="J441" s="78"/>
      <c r="K441" s="78"/>
      <c r="L441" s="78"/>
      <c r="M441" s="78"/>
      <c r="N441" s="78"/>
      <c r="O441" s="82"/>
      <c r="P441" s="82"/>
      <c r="Q441" s="82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</row>
    <row r="442" spans="1:33" ht="13.2">
      <c r="A442" s="10"/>
      <c r="B442" s="10"/>
      <c r="C442" s="10"/>
      <c r="D442" s="10"/>
      <c r="E442" s="10"/>
      <c r="F442" s="78"/>
      <c r="G442" s="78"/>
      <c r="H442" s="78"/>
      <c r="I442" s="78"/>
      <c r="J442" s="78"/>
      <c r="K442" s="78"/>
      <c r="L442" s="78"/>
      <c r="M442" s="78"/>
      <c r="N442" s="78"/>
      <c r="O442" s="82"/>
      <c r="P442" s="82"/>
      <c r="Q442" s="82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</row>
    <row r="443" spans="1:33" ht="13.2">
      <c r="A443" s="10"/>
      <c r="B443" s="10"/>
      <c r="C443" s="10"/>
      <c r="D443" s="10"/>
      <c r="E443" s="10"/>
      <c r="F443" s="78"/>
      <c r="G443" s="78"/>
      <c r="H443" s="78"/>
      <c r="I443" s="78"/>
      <c r="J443" s="78"/>
      <c r="K443" s="78"/>
      <c r="L443" s="78"/>
      <c r="M443" s="78"/>
      <c r="N443" s="78"/>
      <c r="O443" s="82"/>
      <c r="P443" s="82"/>
      <c r="Q443" s="82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</row>
    <row r="444" spans="1:33" ht="13.2">
      <c r="A444" s="10"/>
      <c r="B444" s="10"/>
      <c r="C444" s="10"/>
      <c r="D444" s="10"/>
      <c r="E444" s="10"/>
      <c r="F444" s="78"/>
      <c r="G444" s="78"/>
      <c r="H444" s="78"/>
      <c r="I444" s="78"/>
      <c r="J444" s="78"/>
      <c r="K444" s="78"/>
      <c r="L444" s="78"/>
      <c r="M444" s="78"/>
      <c r="N444" s="78"/>
      <c r="O444" s="82"/>
      <c r="P444" s="82"/>
      <c r="Q444" s="82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</row>
    <row r="445" spans="1:33" ht="13.2">
      <c r="A445" s="10"/>
      <c r="B445" s="10"/>
      <c r="C445" s="10"/>
      <c r="D445" s="10"/>
      <c r="E445" s="10"/>
      <c r="F445" s="78"/>
      <c r="G445" s="78"/>
      <c r="H445" s="78"/>
      <c r="I445" s="78"/>
      <c r="J445" s="78"/>
      <c r="K445" s="78"/>
      <c r="L445" s="78"/>
      <c r="M445" s="78"/>
      <c r="N445" s="78"/>
      <c r="O445" s="82"/>
      <c r="P445" s="82"/>
      <c r="Q445" s="82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</row>
    <row r="446" spans="1:33" ht="13.2">
      <c r="A446" s="10"/>
      <c r="B446" s="10"/>
      <c r="C446" s="10"/>
      <c r="D446" s="10"/>
      <c r="E446" s="10"/>
      <c r="F446" s="78"/>
      <c r="G446" s="78"/>
      <c r="H446" s="78"/>
      <c r="I446" s="78"/>
      <c r="J446" s="78"/>
      <c r="K446" s="78"/>
      <c r="L446" s="78"/>
      <c r="M446" s="78"/>
      <c r="N446" s="78"/>
      <c r="O446" s="82"/>
      <c r="P446" s="82"/>
      <c r="Q446" s="82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</row>
    <row r="447" spans="1:33" ht="13.2">
      <c r="A447" s="10"/>
      <c r="B447" s="10"/>
      <c r="C447" s="10"/>
      <c r="D447" s="10"/>
      <c r="E447" s="10"/>
      <c r="F447" s="78"/>
      <c r="G447" s="78"/>
      <c r="H447" s="78"/>
      <c r="I447" s="78"/>
      <c r="J447" s="78"/>
      <c r="K447" s="78"/>
      <c r="L447" s="78"/>
      <c r="M447" s="78"/>
      <c r="N447" s="78"/>
      <c r="O447" s="82"/>
      <c r="P447" s="82"/>
      <c r="Q447" s="82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</row>
    <row r="448" spans="1:33" ht="13.2">
      <c r="A448" s="10"/>
      <c r="B448" s="10"/>
      <c r="C448" s="10"/>
      <c r="D448" s="10"/>
      <c r="E448" s="10"/>
      <c r="F448" s="78"/>
      <c r="G448" s="78"/>
      <c r="H448" s="78"/>
      <c r="I448" s="78"/>
      <c r="J448" s="78"/>
      <c r="K448" s="78"/>
      <c r="L448" s="78"/>
      <c r="M448" s="78"/>
      <c r="N448" s="78"/>
      <c r="O448" s="82"/>
      <c r="P448" s="82"/>
      <c r="Q448" s="82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</row>
    <row r="449" spans="1:33" ht="13.2">
      <c r="A449" s="10"/>
      <c r="B449" s="10"/>
      <c r="C449" s="10"/>
      <c r="D449" s="10"/>
      <c r="E449" s="10"/>
      <c r="F449" s="78"/>
      <c r="G449" s="78"/>
      <c r="H449" s="78"/>
      <c r="I449" s="78"/>
      <c r="J449" s="78"/>
      <c r="K449" s="78"/>
      <c r="L449" s="78"/>
      <c r="M449" s="78"/>
      <c r="N449" s="78"/>
      <c r="O449" s="82"/>
      <c r="P449" s="82"/>
      <c r="Q449" s="82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</row>
    <row r="450" spans="1:33" ht="13.2">
      <c r="A450" s="10"/>
      <c r="B450" s="10"/>
      <c r="C450" s="10"/>
      <c r="D450" s="10"/>
      <c r="E450" s="10"/>
      <c r="F450" s="78"/>
      <c r="G450" s="78"/>
      <c r="H450" s="78"/>
      <c r="I450" s="78"/>
      <c r="J450" s="78"/>
      <c r="K450" s="78"/>
      <c r="L450" s="78"/>
      <c r="M450" s="78"/>
      <c r="N450" s="78"/>
      <c r="O450" s="82"/>
      <c r="P450" s="82"/>
      <c r="Q450" s="82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</row>
    <row r="451" spans="1:33" ht="13.2">
      <c r="A451" s="10"/>
      <c r="B451" s="10"/>
      <c r="C451" s="10"/>
      <c r="D451" s="10"/>
      <c r="E451" s="10"/>
      <c r="F451" s="78"/>
      <c r="G451" s="78"/>
      <c r="H451" s="78"/>
      <c r="I451" s="78"/>
      <c r="J451" s="78"/>
      <c r="K451" s="78"/>
      <c r="L451" s="78"/>
      <c r="M451" s="78"/>
      <c r="N451" s="78"/>
      <c r="O451" s="82"/>
      <c r="P451" s="82"/>
      <c r="Q451" s="82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</row>
    <row r="452" spans="1:33" ht="13.2">
      <c r="A452" s="10"/>
      <c r="B452" s="10"/>
      <c r="C452" s="10"/>
      <c r="D452" s="10"/>
      <c r="E452" s="10"/>
      <c r="F452" s="78"/>
      <c r="G452" s="78"/>
      <c r="H452" s="78"/>
      <c r="I452" s="78"/>
      <c r="J452" s="78"/>
      <c r="K452" s="78"/>
      <c r="L452" s="78"/>
      <c r="M452" s="78"/>
      <c r="N452" s="78"/>
      <c r="O452" s="82"/>
      <c r="P452" s="82"/>
      <c r="Q452" s="82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1:33" ht="13.2">
      <c r="A453" s="10"/>
      <c r="B453" s="10"/>
      <c r="C453" s="10"/>
      <c r="D453" s="10"/>
      <c r="E453" s="10"/>
      <c r="F453" s="78"/>
      <c r="G453" s="78"/>
      <c r="H453" s="78"/>
      <c r="I453" s="78"/>
      <c r="J453" s="78"/>
      <c r="K453" s="78"/>
      <c r="L453" s="78"/>
      <c r="M453" s="78"/>
      <c r="N453" s="78"/>
      <c r="O453" s="82"/>
      <c r="P453" s="82"/>
      <c r="Q453" s="82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</row>
    <row r="454" spans="1:33" ht="13.2">
      <c r="A454" s="10"/>
      <c r="B454" s="10"/>
      <c r="C454" s="10"/>
      <c r="D454" s="10"/>
      <c r="E454" s="10"/>
      <c r="F454" s="78"/>
      <c r="G454" s="78"/>
      <c r="H454" s="78"/>
      <c r="I454" s="78"/>
      <c r="J454" s="78"/>
      <c r="K454" s="78"/>
      <c r="L454" s="78"/>
      <c r="M454" s="78"/>
      <c r="N454" s="78"/>
      <c r="O454" s="82"/>
      <c r="P454" s="82"/>
      <c r="Q454" s="82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1:33" ht="13.2">
      <c r="A455" s="10"/>
      <c r="B455" s="10"/>
      <c r="C455" s="10"/>
      <c r="D455" s="10"/>
      <c r="E455" s="10"/>
      <c r="F455" s="78"/>
      <c r="G455" s="78"/>
      <c r="H455" s="78"/>
      <c r="I455" s="78"/>
      <c r="J455" s="78"/>
      <c r="K455" s="78"/>
      <c r="L455" s="78"/>
      <c r="M455" s="78"/>
      <c r="N455" s="78"/>
      <c r="O455" s="82"/>
      <c r="P455" s="82"/>
      <c r="Q455" s="82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</row>
    <row r="456" spans="1:33" ht="13.2">
      <c r="A456" s="10"/>
      <c r="B456" s="10"/>
      <c r="C456" s="10"/>
      <c r="D456" s="10"/>
      <c r="E456" s="10"/>
      <c r="F456" s="78"/>
      <c r="G456" s="78"/>
      <c r="H456" s="78"/>
      <c r="I456" s="78"/>
      <c r="J456" s="78"/>
      <c r="K456" s="78"/>
      <c r="L456" s="78"/>
      <c r="M456" s="78"/>
      <c r="N456" s="78"/>
      <c r="O456" s="82"/>
      <c r="P456" s="82"/>
      <c r="Q456" s="82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1:33" ht="13.2">
      <c r="A457" s="10"/>
      <c r="B457" s="10"/>
      <c r="C457" s="10"/>
      <c r="D457" s="10"/>
      <c r="E457" s="10"/>
      <c r="F457" s="78"/>
      <c r="G457" s="78"/>
      <c r="H457" s="78"/>
      <c r="I457" s="78"/>
      <c r="J457" s="78"/>
      <c r="K457" s="78"/>
      <c r="L457" s="78"/>
      <c r="M457" s="78"/>
      <c r="N457" s="78"/>
      <c r="O457" s="82"/>
      <c r="P457" s="82"/>
      <c r="Q457" s="82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</row>
    <row r="458" spans="1:33" ht="13.2">
      <c r="A458" s="10"/>
      <c r="B458" s="10"/>
      <c r="C458" s="10"/>
      <c r="D458" s="10"/>
      <c r="E458" s="10"/>
      <c r="F458" s="78"/>
      <c r="G458" s="78"/>
      <c r="H458" s="78"/>
      <c r="I458" s="78"/>
      <c r="J458" s="78"/>
      <c r="K458" s="78"/>
      <c r="L458" s="78"/>
      <c r="M458" s="78"/>
      <c r="N458" s="78"/>
      <c r="O458" s="82"/>
      <c r="P458" s="82"/>
      <c r="Q458" s="82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1:33" ht="13.2">
      <c r="A459" s="10"/>
      <c r="B459" s="10"/>
      <c r="C459" s="10"/>
      <c r="D459" s="10"/>
      <c r="E459" s="10"/>
      <c r="F459" s="78"/>
      <c r="G459" s="78"/>
      <c r="H459" s="78"/>
      <c r="I459" s="78"/>
      <c r="J459" s="78"/>
      <c r="K459" s="78"/>
      <c r="L459" s="78"/>
      <c r="M459" s="78"/>
      <c r="N459" s="78"/>
      <c r="O459" s="82"/>
      <c r="P459" s="82"/>
      <c r="Q459" s="82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</row>
    <row r="460" spans="1:33" ht="13.2">
      <c r="A460" s="10"/>
      <c r="B460" s="10"/>
      <c r="C460" s="10"/>
      <c r="D460" s="10"/>
      <c r="E460" s="10"/>
      <c r="F460" s="78"/>
      <c r="G460" s="78"/>
      <c r="H460" s="78"/>
      <c r="I460" s="78"/>
      <c r="J460" s="78"/>
      <c r="K460" s="78"/>
      <c r="L460" s="78"/>
      <c r="M460" s="78"/>
      <c r="N460" s="78"/>
      <c r="O460" s="82"/>
      <c r="P460" s="82"/>
      <c r="Q460" s="82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1:33" ht="13.2">
      <c r="A461" s="10"/>
      <c r="B461" s="10"/>
      <c r="C461" s="10"/>
      <c r="D461" s="10"/>
      <c r="E461" s="10"/>
      <c r="F461" s="78"/>
      <c r="G461" s="78"/>
      <c r="H461" s="78"/>
      <c r="I461" s="78"/>
      <c r="J461" s="78"/>
      <c r="K461" s="78"/>
      <c r="L461" s="78"/>
      <c r="M461" s="78"/>
      <c r="N461" s="78"/>
      <c r="O461" s="82"/>
      <c r="P461" s="82"/>
      <c r="Q461" s="82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</row>
    <row r="462" spans="1:33" ht="13.2">
      <c r="A462" s="10"/>
      <c r="B462" s="10"/>
      <c r="C462" s="10"/>
      <c r="D462" s="10"/>
      <c r="E462" s="10"/>
      <c r="F462" s="78"/>
      <c r="G462" s="78"/>
      <c r="H462" s="78"/>
      <c r="I462" s="78"/>
      <c r="J462" s="78"/>
      <c r="K462" s="78"/>
      <c r="L462" s="78"/>
      <c r="M462" s="78"/>
      <c r="N462" s="78"/>
      <c r="O462" s="82"/>
      <c r="P462" s="82"/>
      <c r="Q462" s="82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:33" ht="13.2">
      <c r="A463" s="10"/>
      <c r="B463" s="10"/>
      <c r="C463" s="10"/>
      <c r="D463" s="10"/>
      <c r="E463" s="10"/>
      <c r="F463" s="78"/>
      <c r="G463" s="78"/>
      <c r="H463" s="78"/>
      <c r="I463" s="78"/>
      <c r="J463" s="78"/>
      <c r="K463" s="78"/>
      <c r="L463" s="78"/>
      <c r="M463" s="78"/>
      <c r="N463" s="78"/>
      <c r="O463" s="82"/>
      <c r="P463" s="82"/>
      <c r="Q463" s="82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</row>
    <row r="464" spans="1:33" ht="13.2">
      <c r="A464" s="10"/>
      <c r="B464" s="10"/>
      <c r="C464" s="10"/>
      <c r="D464" s="10"/>
      <c r="E464" s="10"/>
      <c r="F464" s="78"/>
      <c r="G464" s="78"/>
      <c r="H464" s="78"/>
      <c r="I464" s="78"/>
      <c r="J464" s="78"/>
      <c r="K464" s="78"/>
      <c r="L464" s="78"/>
      <c r="M464" s="78"/>
      <c r="N464" s="78"/>
      <c r="O464" s="82"/>
      <c r="P464" s="82"/>
      <c r="Q464" s="82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:33" ht="13.2">
      <c r="A465" s="10"/>
      <c r="B465" s="10"/>
      <c r="C465" s="10"/>
      <c r="D465" s="10"/>
      <c r="E465" s="10"/>
      <c r="F465" s="78"/>
      <c r="G465" s="78"/>
      <c r="H465" s="78"/>
      <c r="I465" s="78"/>
      <c r="J465" s="78"/>
      <c r="K465" s="78"/>
      <c r="L465" s="78"/>
      <c r="M465" s="78"/>
      <c r="N465" s="78"/>
      <c r="O465" s="82"/>
      <c r="P465" s="82"/>
      <c r="Q465" s="82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</row>
    <row r="466" spans="1:33" ht="13.2">
      <c r="A466" s="10"/>
      <c r="B466" s="10"/>
      <c r="C466" s="10"/>
      <c r="D466" s="10"/>
      <c r="E466" s="10"/>
      <c r="F466" s="78"/>
      <c r="G466" s="78"/>
      <c r="H466" s="78"/>
      <c r="I466" s="78"/>
      <c r="J466" s="78"/>
      <c r="K466" s="78"/>
      <c r="L466" s="78"/>
      <c r="M466" s="78"/>
      <c r="N466" s="78"/>
      <c r="O466" s="82"/>
      <c r="P466" s="82"/>
      <c r="Q466" s="82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:33" ht="13.2">
      <c r="A467" s="10"/>
      <c r="B467" s="10"/>
      <c r="C467" s="10"/>
      <c r="D467" s="10"/>
      <c r="E467" s="10"/>
      <c r="F467" s="78"/>
      <c r="G467" s="78"/>
      <c r="H467" s="78"/>
      <c r="I467" s="78"/>
      <c r="J467" s="78"/>
      <c r="K467" s="78"/>
      <c r="L467" s="78"/>
      <c r="M467" s="78"/>
      <c r="N467" s="78"/>
      <c r="O467" s="82"/>
      <c r="P467" s="82"/>
      <c r="Q467" s="82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</row>
    <row r="468" spans="1:33" ht="13.2">
      <c r="A468" s="10"/>
      <c r="B468" s="10"/>
      <c r="C468" s="10"/>
      <c r="D468" s="10"/>
      <c r="E468" s="10"/>
      <c r="F468" s="78"/>
      <c r="G468" s="78"/>
      <c r="H468" s="78"/>
      <c r="I468" s="78"/>
      <c r="J468" s="78"/>
      <c r="K468" s="78"/>
      <c r="L468" s="78"/>
      <c r="M468" s="78"/>
      <c r="N468" s="78"/>
      <c r="O468" s="82"/>
      <c r="P468" s="82"/>
      <c r="Q468" s="82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:33" ht="13.2">
      <c r="A469" s="10"/>
      <c r="B469" s="10"/>
      <c r="C469" s="10"/>
      <c r="D469" s="10"/>
      <c r="E469" s="10"/>
      <c r="F469" s="78"/>
      <c r="G469" s="78"/>
      <c r="H469" s="78"/>
      <c r="I469" s="78"/>
      <c r="J469" s="78"/>
      <c r="K469" s="78"/>
      <c r="L469" s="78"/>
      <c r="M469" s="78"/>
      <c r="N469" s="78"/>
      <c r="O469" s="82"/>
      <c r="P469" s="82"/>
      <c r="Q469" s="82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</row>
    <row r="470" spans="1:33" ht="13.2">
      <c r="A470" s="10"/>
      <c r="B470" s="10"/>
      <c r="C470" s="10"/>
      <c r="D470" s="10"/>
      <c r="E470" s="10"/>
      <c r="F470" s="78"/>
      <c r="G470" s="78"/>
      <c r="H470" s="78"/>
      <c r="I470" s="78"/>
      <c r="J470" s="78"/>
      <c r="K470" s="78"/>
      <c r="L470" s="78"/>
      <c r="M470" s="78"/>
      <c r="N470" s="78"/>
      <c r="O470" s="82"/>
      <c r="P470" s="82"/>
      <c r="Q470" s="82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:33" ht="13.2">
      <c r="A471" s="10"/>
      <c r="B471" s="10"/>
      <c r="C471" s="10"/>
      <c r="D471" s="10"/>
      <c r="E471" s="10"/>
      <c r="F471" s="78"/>
      <c r="G471" s="78"/>
      <c r="H471" s="78"/>
      <c r="I471" s="78"/>
      <c r="J471" s="78"/>
      <c r="K471" s="78"/>
      <c r="L471" s="78"/>
      <c r="M471" s="78"/>
      <c r="N471" s="78"/>
      <c r="O471" s="82"/>
      <c r="P471" s="82"/>
      <c r="Q471" s="82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</row>
    <row r="472" spans="1:33" ht="13.2">
      <c r="A472" s="10"/>
      <c r="B472" s="10"/>
      <c r="C472" s="10"/>
      <c r="D472" s="10"/>
      <c r="E472" s="10"/>
      <c r="F472" s="78"/>
      <c r="G472" s="78"/>
      <c r="H472" s="78"/>
      <c r="I472" s="78"/>
      <c r="J472" s="78"/>
      <c r="K472" s="78"/>
      <c r="L472" s="78"/>
      <c r="M472" s="78"/>
      <c r="N472" s="78"/>
      <c r="O472" s="82"/>
      <c r="P472" s="82"/>
      <c r="Q472" s="82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:33" ht="13.2">
      <c r="A473" s="10"/>
      <c r="B473" s="10"/>
      <c r="C473" s="10"/>
      <c r="D473" s="10"/>
      <c r="E473" s="10"/>
      <c r="F473" s="78"/>
      <c r="G473" s="78"/>
      <c r="H473" s="78"/>
      <c r="I473" s="78"/>
      <c r="J473" s="78"/>
      <c r="K473" s="78"/>
      <c r="L473" s="78"/>
      <c r="M473" s="78"/>
      <c r="N473" s="78"/>
      <c r="O473" s="82"/>
      <c r="P473" s="82"/>
      <c r="Q473" s="82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</row>
    <row r="474" spans="1:33" ht="13.2">
      <c r="A474" s="10"/>
      <c r="B474" s="10"/>
      <c r="C474" s="10"/>
      <c r="D474" s="10"/>
      <c r="E474" s="10"/>
      <c r="F474" s="78"/>
      <c r="G474" s="78"/>
      <c r="H474" s="78"/>
      <c r="I474" s="78"/>
      <c r="J474" s="78"/>
      <c r="K474" s="78"/>
      <c r="L474" s="78"/>
      <c r="M474" s="78"/>
      <c r="N474" s="78"/>
      <c r="O474" s="82"/>
      <c r="P474" s="82"/>
      <c r="Q474" s="82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:33" ht="13.2">
      <c r="A475" s="10"/>
      <c r="B475" s="10"/>
      <c r="C475" s="10"/>
      <c r="D475" s="10"/>
      <c r="E475" s="10"/>
      <c r="F475" s="78"/>
      <c r="G475" s="78"/>
      <c r="H475" s="78"/>
      <c r="I475" s="78"/>
      <c r="J475" s="78"/>
      <c r="K475" s="78"/>
      <c r="L475" s="78"/>
      <c r="M475" s="78"/>
      <c r="N475" s="78"/>
      <c r="O475" s="82"/>
      <c r="P475" s="82"/>
      <c r="Q475" s="82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</row>
    <row r="476" spans="1:33" ht="13.2">
      <c r="A476" s="10"/>
      <c r="B476" s="10"/>
      <c r="C476" s="10"/>
      <c r="D476" s="10"/>
      <c r="E476" s="10"/>
      <c r="F476" s="78"/>
      <c r="G476" s="78"/>
      <c r="H476" s="78"/>
      <c r="I476" s="78"/>
      <c r="J476" s="78"/>
      <c r="K476" s="78"/>
      <c r="L476" s="78"/>
      <c r="M476" s="78"/>
      <c r="N476" s="78"/>
      <c r="O476" s="82"/>
      <c r="P476" s="82"/>
      <c r="Q476" s="82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1:33" ht="13.2">
      <c r="A477" s="10"/>
      <c r="B477" s="10"/>
      <c r="C477" s="10"/>
      <c r="D477" s="10"/>
      <c r="E477" s="10"/>
      <c r="F477" s="78"/>
      <c r="G477" s="78"/>
      <c r="H477" s="78"/>
      <c r="I477" s="78"/>
      <c r="J477" s="78"/>
      <c r="K477" s="78"/>
      <c r="L477" s="78"/>
      <c r="M477" s="78"/>
      <c r="N477" s="78"/>
      <c r="O477" s="82"/>
      <c r="P477" s="82"/>
      <c r="Q477" s="82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</row>
    <row r="478" spans="1:33" ht="13.2">
      <c r="A478" s="10"/>
      <c r="B478" s="10"/>
      <c r="C478" s="10"/>
      <c r="D478" s="10"/>
      <c r="E478" s="10"/>
      <c r="F478" s="78"/>
      <c r="G478" s="78"/>
      <c r="H478" s="78"/>
      <c r="I478" s="78"/>
      <c r="J478" s="78"/>
      <c r="K478" s="78"/>
      <c r="L478" s="78"/>
      <c r="M478" s="78"/>
      <c r="N478" s="78"/>
      <c r="O478" s="82"/>
      <c r="P478" s="82"/>
      <c r="Q478" s="82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1:33" ht="13.2">
      <c r="A479" s="10"/>
      <c r="B479" s="10"/>
      <c r="C479" s="10"/>
      <c r="D479" s="10"/>
      <c r="E479" s="10"/>
      <c r="F479" s="78"/>
      <c r="G479" s="78"/>
      <c r="H479" s="78"/>
      <c r="I479" s="78"/>
      <c r="J479" s="78"/>
      <c r="K479" s="78"/>
      <c r="L479" s="78"/>
      <c r="M479" s="78"/>
      <c r="N479" s="78"/>
      <c r="O479" s="82"/>
      <c r="P479" s="82"/>
      <c r="Q479" s="82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</row>
    <row r="480" spans="1:33" ht="13.2">
      <c r="A480" s="10"/>
      <c r="B480" s="10"/>
      <c r="C480" s="10"/>
      <c r="D480" s="10"/>
      <c r="E480" s="10"/>
      <c r="F480" s="78"/>
      <c r="G480" s="78"/>
      <c r="H480" s="78"/>
      <c r="I480" s="78"/>
      <c r="J480" s="78"/>
      <c r="K480" s="78"/>
      <c r="L480" s="78"/>
      <c r="M480" s="78"/>
      <c r="N480" s="78"/>
      <c r="O480" s="82"/>
      <c r="P480" s="82"/>
      <c r="Q480" s="82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1:33" ht="13.2">
      <c r="A481" s="10"/>
      <c r="B481" s="10"/>
      <c r="C481" s="10"/>
      <c r="D481" s="10"/>
      <c r="E481" s="10"/>
      <c r="F481" s="78"/>
      <c r="G481" s="78"/>
      <c r="H481" s="78"/>
      <c r="I481" s="78"/>
      <c r="J481" s="78"/>
      <c r="K481" s="78"/>
      <c r="L481" s="78"/>
      <c r="M481" s="78"/>
      <c r="N481" s="78"/>
      <c r="O481" s="82"/>
      <c r="P481" s="82"/>
      <c r="Q481" s="82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</row>
    <row r="482" spans="1:33" ht="13.2">
      <c r="A482" s="10"/>
      <c r="B482" s="10"/>
      <c r="C482" s="10"/>
      <c r="D482" s="10"/>
      <c r="E482" s="10"/>
      <c r="F482" s="78"/>
      <c r="G482" s="78"/>
      <c r="H482" s="78"/>
      <c r="I482" s="78"/>
      <c r="J482" s="78"/>
      <c r="K482" s="78"/>
      <c r="L482" s="78"/>
      <c r="M482" s="78"/>
      <c r="N482" s="78"/>
      <c r="O482" s="82"/>
      <c r="P482" s="82"/>
      <c r="Q482" s="82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1:33" ht="13.2">
      <c r="A483" s="10"/>
      <c r="B483" s="10"/>
      <c r="C483" s="10"/>
      <c r="D483" s="10"/>
      <c r="E483" s="10"/>
      <c r="F483" s="78"/>
      <c r="G483" s="78"/>
      <c r="H483" s="78"/>
      <c r="I483" s="78"/>
      <c r="J483" s="78"/>
      <c r="K483" s="78"/>
      <c r="L483" s="78"/>
      <c r="M483" s="78"/>
      <c r="N483" s="78"/>
      <c r="O483" s="82"/>
      <c r="P483" s="82"/>
      <c r="Q483" s="82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</row>
    <row r="484" spans="1:33" ht="13.2">
      <c r="A484" s="10"/>
      <c r="B484" s="10"/>
      <c r="C484" s="10"/>
      <c r="D484" s="10"/>
      <c r="E484" s="10"/>
      <c r="F484" s="78"/>
      <c r="G484" s="78"/>
      <c r="H484" s="78"/>
      <c r="I484" s="78"/>
      <c r="J484" s="78"/>
      <c r="K484" s="78"/>
      <c r="L484" s="78"/>
      <c r="M484" s="78"/>
      <c r="N484" s="78"/>
      <c r="O484" s="82"/>
      <c r="P484" s="82"/>
      <c r="Q484" s="82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</row>
    <row r="485" spans="1:33" ht="13.2">
      <c r="A485" s="10"/>
      <c r="B485" s="10"/>
      <c r="C485" s="10"/>
      <c r="D485" s="10"/>
      <c r="E485" s="10"/>
      <c r="F485" s="78"/>
      <c r="G485" s="78"/>
      <c r="H485" s="78"/>
      <c r="I485" s="78"/>
      <c r="J485" s="78"/>
      <c r="K485" s="78"/>
      <c r="L485" s="78"/>
      <c r="M485" s="78"/>
      <c r="N485" s="78"/>
      <c r="O485" s="82"/>
      <c r="P485" s="82"/>
      <c r="Q485" s="82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</row>
    <row r="486" spans="1:33" ht="13.2">
      <c r="A486" s="10"/>
      <c r="B486" s="10"/>
      <c r="C486" s="10"/>
      <c r="D486" s="10"/>
      <c r="E486" s="10"/>
      <c r="F486" s="78"/>
      <c r="G486" s="78"/>
      <c r="H486" s="78"/>
      <c r="I486" s="78"/>
      <c r="J486" s="78"/>
      <c r="K486" s="78"/>
      <c r="L486" s="78"/>
      <c r="M486" s="78"/>
      <c r="N486" s="78"/>
      <c r="O486" s="82"/>
      <c r="P486" s="82"/>
      <c r="Q486" s="82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</row>
    <row r="487" spans="1:33" ht="13.2">
      <c r="A487" s="10"/>
      <c r="B487" s="10"/>
      <c r="C487" s="10"/>
      <c r="D487" s="10"/>
      <c r="E487" s="10"/>
      <c r="F487" s="78"/>
      <c r="G487" s="78"/>
      <c r="H487" s="78"/>
      <c r="I487" s="78"/>
      <c r="J487" s="78"/>
      <c r="K487" s="78"/>
      <c r="L487" s="78"/>
      <c r="M487" s="78"/>
      <c r="N487" s="78"/>
      <c r="O487" s="82"/>
      <c r="P487" s="82"/>
      <c r="Q487" s="82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</row>
    <row r="488" spans="1:33" ht="13.2">
      <c r="A488" s="10"/>
      <c r="B488" s="10"/>
      <c r="C488" s="10"/>
      <c r="D488" s="10"/>
      <c r="E488" s="10"/>
      <c r="F488" s="78"/>
      <c r="G488" s="78"/>
      <c r="H488" s="78"/>
      <c r="I488" s="78"/>
      <c r="J488" s="78"/>
      <c r="K488" s="78"/>
      <c r="L488" s="78"/>
      <c r="M488" s="78"/>
      <c r="N488" s="78"/>
      <c r="O488" s="82"/>
      <c r="P488" s="82"/>
      <c r="Q488" s="82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</row>
    <row r="489" spans="1:33" ht="13.2">
      <c r="A489" s="10"/>
      <c r="B489" s="10"/>
      <c r="C489" s="10"/>
      <c r="D489" s="10"/>
      <c r="E489" s="10"/>
      <c r="F489" s="78"/>
      <c r="G489" s="78"/>
      <c r="H489" s="78"/>
      <c r="I489" s="78"/>
      <c r="J489" s="78"/>
      <c r="K489" s="78"/>
      <c r="L489" s="78"/>
      <c r="M489" s="78"/>
      <c r="N489" s="78"/>
      <c r="O489" s="82"/>
      <c r="P489" s="82"/>
      <c r="Q489" s="82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</row>
    <row r="490" spans="1:33" ht="13.2">
      <c r="A490" s="10"/>
      <c r="B490" s="10"/>
      <c r="C490" s="10"/>
      <c r="D490" s="10"/>
      <c r="E490" s="10"/>
      <c r="F490" s="78"/>
      <c r="G490" s="78"/>
      <c r="H490" s="78"/>
      <c r="I490" s="78"/>
      <c r="J490" s="78"/>
      <c r="K490" s="78"/>
      <c r="L490" s="78"/>
      <c r="M490" s="78"/>
      <c r="N490" s="78"/>
      <c r="O490" s="82"/>
      <c r="P490" s="82"/>
      <c r="Q490" s="82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</row>
    <row r="491" spans="1:33" ht="13.2">
      <c r="A491" s="10"/>
      <c r="B491" s="10"/>
      <c r="C491" s="10"/>
      <c r="D491" s="10"/>
      <c r="E491" s="10"/>
      <c r="F491" s="78"/>
      <c r="G491" s="78"/>
      <c r="H491" s="78"/>
      <c r="I491" s="78"/>
      <c r="J491" s="78"/>
      <c r="K491" s="78"/>
      <c r="L491" s="78"/>
      <c r="M491" s="78"/>
      <c r="N491" s="78"/>
      <c r="O491" s="82"/>
      <c r="P491" s="82"/>
      <c r="Q491" s="82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</row>
    <row r="492" spans="1:33" ht="13.2">
      <c r="A492" s="10"/>
      <c r="B492" s="10"/>
      <c r="C492" s="10"/>
      <c r="D492" s="10"/>
      <c r="E492" s="10"/>
      <c r="F492" s="78"/>
      <c r="G492" s="78"/>
      <c r="H492" s="78"/>
      <c r="I492" s="78"/>
      <c r="J492" s="78"/>
      <c r="K492" s="78"/>
      <c r="L492" s="78"/>
      <c r="M492" s="78"/>
      <c r="N492" s="78"/>
      <c r="O492" s="82"/>
      <c r="P492" s="82"/>
      <c r="Q492" s="82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</row>
    <row r="493" spans="1:33" ht="13.2">
      <c r="A493" s="10"/>
      <c r="B493" s="10"/>
      <c r="C493" s="10"/>
      <c r="D493" s="10"/>
      <c r="E493" s="10"/>
      <c r="F493" s="78"/>
      <c r="G493" s="78"/>
      <c r="H493" s="78"/>
      <c r="I493" s="78"/>
      <c r="J493" s="78"/>
      <c r="K493" s="78"/>
      <c r="L493" s="78"/>
      <c r="M493" s="78"/>
      <c r="N493" s="78"/>
      <c r="O493" s="82"/>
      <c r="P493" s="82"/>
      <c r="Q493" s="82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</row>
    <row r="494" spans="1:33" ht="13.2">
      <c r="A494" s="10"/>
      <c r="B494" s="10"/>
      <c r="C494" s="10"/>
      <c r="D494" s="10"/>
      <c r="E494" s="10"/>
      <c r="F494" s="78"/>
      <c r="G494" s="78"/>
      <c r="H494" s="78"/>
      <c r="I494" s="78"/>
      <c r="J494" s="78"/>
      <c r="K494" s="78"/>
      <c r="L494" s="78"/>
      <c r="M494" s="78"/>
      <c r="N494" s="78"/>
      <c r="O494" s="82"/>
      <c r="P494" s="82"/>
      <c r="Q494" s="82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</row>
    <row r="495" spans="1:33" ht="13.2">
      <c r="A495" s="10"/>
      <c r="B495" s="10"/>
      <c r="C495" s="10"/>
      <c r="D495" s="10"/>
      <c r="E495" s="10"/>
      <c r="F495" s="78"/>
      <c r="G495" s="78"/>
      <c r="H495" s="78"/>
      <c r="I495" s="78"/>
      <c r="J495" s="78"/>
      <c r="K495" s="78"/>
      <c r="L495" s="78"/>
      <c r="M495" s="78"/>
      <c r="N495" s="78"/>
      <c r="O495" s="82"/>
      <c r="P495" s="82"/>
      <c r="Q495" s="82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</row>
    <row r="496" spans="1:33" ht="13.2">
      <c r="A496" s="10"/>
      <c r="B496" s="10"/>
      <c r="C496" s="10"/>
      <c r="D496" s="10"/>
      <c r="E496" s="10"/>
      <c r="F496" s="78"/>
      <c r="G496" s="78"/>
      <c r="H496" s="78"/>
      <c r="I496" s="78"/>
      <c r="J496" s="78"/>
      <c r="K496" s="78"/>
      <c r="L496" s="78"/>
      <c r="M496" s="78"/>
      <c r="N496" s="78"/>
      <c r="O496" s="82"/>
      <c r="P496" s="82"/>
      <c r="Q496" s="82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</row>
    <row r="497" spans="1:33" ht="13.2">
      <c r="A497" s="10"/>
      <c r="B497" s="10"/>
      <c r="C497" s="10"/>
      <c r="D497" s="10"/>
      <c r="E497" s="10"/>
      <c r="F497" s="78"/>
      <c r="G497" s="78"/>
      <c r="H497" s="78"/>
      <c r="I497" s="78"/>
      <c r="J497" s="78"/>
      <c r="K497" s="78"/>
      <c r="L497" s="78"/>
      <c r="M497" s="78"/>
      <c r="N497" s="78"/>
      <c r="O497" s="82"/>
      <c r="P497" s="82"/>
      <c r="Q497" s="82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</row>
    <row r="498" spans="1:33" ht="13.2">
      <c r="A498" s="10"/>
      <c r="B498" s="10"/>
      <c r="C498" s="10"/>
      <c r="D498" s="10"/>
      <c r="E498" s="10"/>
      <c r="F498" s="78"/>
      <c r="G498" s="78"/>
      <c r="H498" s="78"/>
      <c r="I498" s="78"/>
      <c r="J498" s="78"/>
      <c r="K498" s="78"/>
      <c r="L498" s="78"/>
      <c r="M498" s="78"/>
      <c r="N498" s="78"/>
      <c r="O498" s="82"/>
      <c r="P498" s="82"/>
      <c r="Q498" s="82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</row>
    <row r="499" spans="1:33" ht="13.2">
      <c r="A499" s="10"/>
      <c r="B499" s="10"/>
      <c r="C499" s="10"/>
      <c r="D499" s="10"/>
      <c r="E499" s="10"/>
      <c r="F499" s="78"/>
      <c r="G499" s="78"/>
      <c r="H499" s="78"/>
      <c r="I499" s="78"/>
      <c r="J499" s="78"/>
      <c r="K499" s="78"/>
      <c r="L499" s="78"/>
      <c r="M499" s="78"/>
      <c r="N499" s="78"/>
      <c r="O499" s="82"/>
      <c r="P499" s="82"/>
      <c r="Q499" s="82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</row>
    <row r="500" spans="1:33" ht="13.2">
      <c r="A500" s="10"/>
      <c r="B500" s="10"/>
      <c r="C500" s="10"/>
      <c r="D500" s="10"/>
      <c r="E500" s="10"/>
      <c r="F500" s="78"/>
      <c r="G500" s="78"/>
      <c r="H500" s="78"/>
      <c r="I500" s="78"/>
      <c r="J500" s="78"/>
      <c r="K500" s="78"/>
      <c r="L500" s="78"/>
      <c r="M500" s="78"/>
      <c r="N500" s="78"/>
      <c r="O500" s="82"/>
      <c r="P500" s="82"/>
      <c r="Q500" s="82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</row>
    <row r="501" spans="1:33" ht="13.2">
      <c r="A501" s="10"/>
      <c r="B501" s="10"/>
      <c r="C501" s="10"/>
      <c r="D501" s="10"/>
      <c r="E501" s="10"/>
      <c r="F501" s="78"/>
      <c r="G501" s="78"/>
      <c r="H501" s="78"/>
      <c r="I501" s="78"/>
      <c r="J501" s="78"/>
      <c r="K501" s="78"/>
      <c r="L501" s="78"/>
      <c r="M501" s="78"/>
      <c r="N501" s="78"/>
      <c r="O501" s="82"/>
      <c r="P501" s="82"/>
      <c r="Q501" s="82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</row>
    <row r="502" spans="1:33" ht="13.2">
      <c r="A502" s="10"/>
      <c r="B502" s="10"/>
      <c r="C502" s="10"/>
      <c r="D502" s="10"/>
      <c r="E502" s="10"/>
      <c r="F502" s="78"/>
      <c r="G502" s="78"/>
      <c r="H502" s="78"/>
      <c r="I502" s="78"/>
      <c r="J502" s="78"/>
      <c r="K502" s="78"/>
      <c r="L502" s="78"/>
      <c r="M502" s="78"/>
      <c r="N502" s="78"/>
      <c r="O502" s="82"/>
      <c r="P502" s="82"/>
      <c r="Q502" s="82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</row>
    <row r="503" spans="1:33" ht="13.2">
      <c r="A503" s="10"/>
      <c r="B503" s="10"/>
      <c r="C503" s="10"/>
      <c r="D503" s="10"/>
      <c r="E503" s="10"/>
      <c r="F503" s="78"/>
      <c r="G503" s="78"/>
      <c r="H503" s="78"/>
      <c r="I503" s="78"/>
      <c r="J503" s="78"/>
      <c r="K503" s="78"/>
      <c r="L503" s="78"/>
      <c r="M503" s="78"/>
      <c r="N503" s="78"/>
      <c r="O503" s="82"/>
      <c r="P503" s="82"/>
      <c r="Q503" s="82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</row>
    <row r="504" spans="1:33" ht="13.2">
      <c r="A504" s="10"/>
      <c r="B504" s="10"/>
      <c r="C504" s="10"/>
      <c r="D504" s="10"/>
      <c r="E504" s="10"/>
      <c r="F504" s="78"/>
      <c r="G504" s="78"/>
      <c r="H504" s="78"/>
      <c r="I504" s="78"/>
      <c r="J504" s="78"/>
      <c r="K504" s="78"/>
      <c r="L504" s="78"/>
      <c r="M504" s="78"/>
      <c r="N504" s="78"/>
      <c r="O504" s="82"/>
      <c r="P504" s="82"/>
      <c r="Q504" s="82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</row>
    <row r="505" spans="1:33" ht="13.2">
      <c r="A505" s="10"/>
      <c r="B505" s="10"/>
      <c r="C505" s="10"/>
      <c r="D505" s="10"/>
      <c r="E505" s="10"/>
      <c r="F505" s="78"/>
      <c r="G505" s="78"/>
      <c r="H505" s="78"/>
      <c r="I505" s="78"/>
      <c r="J505" s="78"/>
      <c r="K505" s="78"/>
      <c r="L505" s="78"/>
      <c r="M505" s="78"/>
      <c r="N505" s="78"/>
      <c r="O505" s="82"/>
      <c r="P505" s="82"/>
      <c r="Q505" s="82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</row>
    <row r="506" spans="1:33" ht="13.2">
      <c r="A506" s="10"/>
      <c r="B506" s="10"/>
      <c r="C506" s="10"/>
      <c r="D506" s="10"/>
      <c r="E506" s="10"/>
      <c r="F506" s="78"/>
      <c r="G506" s="78"/>
      <c r="H506" s="78"/>
      <c r="I506" s="78"/>
      <c r="J506" s="78"/>
      <c r="K506" s="78"/>
      <c r="L506" s="78"/>
      <c r="M506" s="78"/>
      <c r="N506" s="78"/>
      <c r="O506" s="82"/>
      <c r="P506" s="82"/>
      <c r="Q506" s="82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</row>
    <row r="507" spans="1:33" ht="13.2">
      <c r="A507" s="10"/>
      <c r="B507" s="10"/>
      <c r="C507" s="10"/>
      <c r="D507" s="10"/>
      <c r="E507" s="10"/>
      <c r="F507" s="78"/>
      <c r="G507" s="78"/>
      <c r="H507" s="78"/>
      <c r="I507" s="78"/>
      <c r="J507" s="78"/>
      <c r="K507" s="78"/>
      <c r="L507" s="78"/>
      <c r="M507" s="78"/>
      <c r="N507" s="78"/>
      <c r="O507" s="82"/>
      <c r="P507" s="82"/>
      <c r="Q507" s="82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</row>
    <row r="508" spans="1:33" ht="13.2">
      <c r="A508" s="10"/>
      <c r="B508" s="10"/>
      <c r="C508" s="10"/>
      <c r="D508" s="10"/>
      <c r="E508" s="10"/>
      <c r="F508" s="78"/>
      <c r="G508" s="78"/>
      <c r="H508" s="78"/>
      <c r="I508" s="78"/>
      <c r="J508" s="78"/>
      <c r="K508" s="78"/>
      <c r="L508" s="78"/>
      <c r="M508" s="78"/>
      <c r="N508" s="78"/>
      <c r="O508" s="82"/>
      <c r="P508" s="82"/>
      <c r="Q508" s="82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</row>
    <row r="509" spans="1:33" ht="13.2">
      <c r="A509" s="10"/>
      <c r="B509" s="10"/>
      <c r="C509" s="10"/>
      <c r="D509" s="10"/>
      <c r="E509" s="10"/>
      <c r="F509" s="78"/>
      <c r="G509" s="78"/>
      <c r="H509" s="78"/>
      <c r="I509" s="78"/>
      <c r="J509" s="78"/>
      <c r="K509" s="78"/>
      <c r="L509" s="78"/>
      <c r="M509" s="78"/>
      <c r="N509" s="78"/>
      <c r="O509" s="82"/>
      <c r="P509" s="82"/>
      <c r="Q509" s="82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</row>
    <row r="510" spans="1:33" ht="13.2">
      <c r="A510" s="10"/>
      <c r="B510" s="10"/>
      <c r="C510" s="10"/>
      <c r="D510" s="10"/>
      <c r="E510" s="10"/>
      <c r="F510" s="78"/>
      <c r="G510" s="78"/>
      <c r="H510" s="78"/>
      <c r="I510" s="78"/>
      <c r="J510" s="78"/>
      <c r="K510" s="78"/>
      <c r="L510" s="78"/>
      <c r="M510" s="78"/>
      <c r="N510" s="78"/>
      <c r="O510" s="82"/>
      <c r="P510" s="82"/>
      <c r="Q510" s="82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</row>
    <row r="511" spans="1:33" ht="13.2">
      <c r="A511" s="10"/>
      <c r="B511" s="10"/>
      <c r="C511" s="10"/>
      <c r="D511" s="10"/>
      <c r="E511" s="10"/>
      <c r="F511" s="78"/>
      <c r="G511" s="78"/>
      <c r="H511" s="78"/>
      <c r="I511" s="78"/>
      <c r="J511" s="78"/>
      <c r="K511" s="78"/>
      <c r="L511" s="78"/>
      <c r="M511" s="78"/>
      <c r="N511" s="78"/>
      <c r="O511" s="82"/>
      <c r="P511" s="82"/>
      <c r="Q511" s="82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</row>
    <row r="512" spans="1:33" ht="13.2">
      <c r="A512" s="10"/>
      <c r="B512" s="10"/>
      <c r="C512" s="10"/>
      <c r="D512" s="10"/>
      <c r="E512" s="10"/>
      <c r="F512" s="78"/>
      <c r="G512" s="78"/>
      <c r="H512" s="78"/>
      <c r="I512" s="78"/>
      <c r="J512" s="78"/>
      <c r="K512" s="78"/>
      <c r="L512" s="78"/>
      <c r="M512" s="78"/>
      <c r="N512" s="78"/>
      <c r="O512" s="82"/>
      <c r="P512" s="82"/>
      <c r="Q512" s="82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</row>
    <row r="513" spans="1:33" ht="13.2">
      <c r="A513" s="10"/>
      <c r="B513" s="10"/>
      <c r="C513" s="10"/>
      <c r="D513" s="10"/>
      <c r="E513" s="10"/>
      <c r="F513" s="78"/>
      <c r="G513" s="78"/>
      <c r="H513" s="78"/>
      <c r="I513" s="78"/>
      <c r="J513" s="78"/>
      <c r="K513" s="78"/>
      <c r="L513" s="78"/>
      <c r="M513" s="78"/>
      <c r="N513" s="78"/>
      <c r="O513" s="82"/>
      <c r="P513" s="82"/>
      <c r="Q513" s="82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</row>
    <row r="514" spans="1:33" ht="13.2">
      <c r="A514" s="10"/>
      <c r="B514" s="10"/>
      <c r="C514" s="10"/>
      <c r="D514" s="10"/>
      <c r="E514" s="10"/>
      <c r="F514" s="78"/>
      <c r="G514" s="78"/>
      <c r="H514" s="78"/>
      <c r="I514" s="78"/>
      <c r="J514" s="78"/>
      <c r="K514" s="78"/>
      <c r="L514" s="78"/>
      <c r="M514" s="78"/>
      <c r="N514" s="78"/>
      <c r="O514" s="82"/>
      <c r="P514" s="82"/>
      <c r="Q514" s="82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</row>
    <row r="515" spans="1:33" ht="13.2">
      <c r="A515" s="10"/>
      <c r="B515" s="10"/>
      <c r="C515" s="10"/>
      <c r="D515" s="10"/>
      <c r="E515" s="10"/>
      <c r="F515" s="78"/>
      <c r="G515" s="78"/>
      <c r="H515" s="78"/>
      <c r="I515" s="78"/>
      <c r="J515" s="78"/>
      <c r="K515" s="78"/>
      <c r="L515" s="78"/>
      <c r="M515" s="78"/>
      <c r="N515" s="78"/>
      <c r="O515" s="82"/>
      <c r="P515" s="82"/>
      <c r="Q515" s="82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</row>
    <row r="516" spans="1:33" ht="13.2">
      <c r="A516" s="10"/>
      <c r="B516" s="10"/>
      <c r="C516" s="10"/>
      <c r="D516" s="10"/>
      <c r="E516" s="10"/>
      <c r="F516" s="78"/>
      <c r="G516" s="78"/>
      <c r="H516" s="78"/>
      <c r="I516" s="78"/>
      <c r="J516" s="78"/>
      <c r="K516" s="78"/>
      <c r="L516" s="78"/>
      <c r="M516" s="78"/>
      <c r="N516" s="78"/>
      <c r="O516" s="82"/>
      <c r="P516" s="82"/>
      <c r="Q516" s="82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</row>
    <row r="517" spans="1:33" ht="13.2">
      <c r="A517" s="10"/>
      <c r="B517" s="10"/>
      <c r="C517" s="10"/>
      <c r="D517" s="10"/>
      <c r="E517" s="10"/>
      <c r="F517" s="78"/>
      <c r="G517" s="78"/>
      <c r="H517" s="78"/>
      <c r="I517" s="78"/>
      <c r="J517" s="78"/>
      <c r="K517" s="78"/>
      <c r="L517" s="78"/>
      <c r="M517" s="78"/>
      <c r="N517" s="78"/>
      <c r="O517" s="82"/>
      <c r="P517" s="82"/>
      <c r="Q517" s="82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</row>
    <row r="518" spans="1:33" ht="13.2">
      <c r="A518" s="10"/>
      <c r="B518" s="10"/>
      <c r="C518" s="10"/>
      <c r="D518" s="10"/>
      <c r="E518" s="10"/>
      <c r="F518" s="78"/>
      <c r="G518" s="78"/>
      <c r="H518" s="78"/>
      <c r="I518" s="78"/>
      <c r="J518" s="78"/>
      <c r="K518" s="78"/>
      <c r="L518" s="78"/>
      <c r="M518" s="78"/>
      <c r="N518" s="78"/>
      <c r="O518" s="82"/>
      <c r="P518" s="82"/>
      <c r="Q518" s="82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</row>
    <row r="519" spans="1:33" ht="13.2">
      <c r="A519" s="10"/>
      <c r="B519" s="10"/>
      <c r="C519" s="10"/>
      <c r="D519" s="10"/>
      <c r="E519" s="10"/>
      <c r="F519" s="78"/>
      <c r="G519" s="78"/>
      <c r="H519" s="78"/>
      <c r="I519" s="78"/>
      <c r="J519" s="78"/>
      <c r="K519" s="78"/>
      <c r="L519" s="78"/>
      <c r="M519" s="78"/>
      <c r="N519" s="78"/>
      <c r="O519" s="82"/>
      <c r="P519" s="82"/>
      <c r="Q519" s="82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</row>
    <row r="520" spans="1:33" ht="13.2">
      <c r="A520" s="10"/>
      <c r="B520" s="10"/>
      <c r="C520" s="10"/>
      <c r="D520" s="10"/>
      <c r="E520" s="10"/>
      <c r="F520" s="78"/>
      <c r="G520" s="78"/>
      <c r="H520" s="78"/>
      <c r="I520" s="78"/>
      <c r="J520" s="78"/>
      <c r="K520" s="78"/>
      <c r="L520" s="78"/>
      <c r="M520" s="78"/>
      <c r="N520" s="78"/>
      <c r="O520" s="82"/>
      <c r="P520" s="82"/>
      <c r="Q520" s="82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</row>
    <row r="521" spans="1:33" ht="13.2">
      <c r="A521" s="10"/>
      <c r="B521" s="10"/>
      <c r="C521" s="10"/>
      <c r="D521" s="10"/>
      <c r="E521" s="10"/>
      <c r="F521" s="78"/>
      <c r="G521" s="78"/>
      <c r="H521" s="78"/>
      <c r="I521" s="78"/>
      <c r="J521" s="78"/>
      <c r="K521" s="78"/>
      <c r="L521" s="78"/>
      <c r="M521" s="78"/>
      <c r="N521" s="78"/>
      <c r="O521" s="82"/>
      <c r="P521" s="82"/>
      <c r="Q521" s="82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</row>
    <row r="522" spans="1:33" ht="13.2">
      <c r="A522" s="10"/>
      <c r="B522" s="10"/>
      <c r="C522" s="10"/>
      <c r="D522" s="10"/>
      <c r="E522" s="10"/>
      <c r="F522" s="78"/>
      <c r="G522" s="78"/>
      <c r="H522" s="78"/>
      <c r="I522" s="78"/>
      <c r="J522" s="78"/>
      <c r="K522" s="78"/>
      <c r="L522" s="78"/>
      <c r="M522" s="78"/>
      <c r="N522" s="78"/>
      <c r="O522" s="82"/>
      <c r="P522" s="82"/>
      <c r="Q522" s="82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</row>
    <row r="523" spans="1:33" ht="13.2">
      <c r="A523" s="10"/>
      <c r="B523" s="10"/>
      <c r="C523" s="10"/>
      <c r="D523" s="10"/>
      <c r="E523" s="10"/>
      <c r="F523" s="78"/>
      <c r="G523" s="78"/>
      <c r="H523" s="78"/>
      <c r="I523" s="78"/>
      <c r="J523" s="78"/>
      <c r="K523" s="78"/>
      <c r="L523" s="78"/>
      <c r="M523" s="78"/>
      <c r="N523" s="78"/>
      <c r="O523" s="82"/>
      <c r="P523" s="82"/>
      <c r="Q523" s="82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</row>
    <row r="524" spans="1:33" ht="13.2">
      <c r="A524" s="10"/>
      <c r="B524" s="10"/>
      <c r="C524" s="10"/>
      <c r="D524" s="10"/>
      <c r="E524" s="10"/>
      <c r="F524" s="78"/>
      <c r="G524" s="78"/>
      <c r="H524" s="78"/>
      <c r="I524" s="78"/>
      <c r="J524" s="78"/>
      <c r="K524" s="78"/>
      <c r="L524" s="78"/>
      <c r="M524" s="78"/>
      <c r="N524" s="78"/>
      <c r="O524" s="82"/>
      <c r="P524" s="82"/>
      <c r="Q524" s="82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</row>
    <row r="525" spans="1:33" ht="13.2">
      <c r="A525" s="10"/>
      <c r="B525" s="10"/>
      <c r="C525" s="10"/>
      <c r="D525" s="10"/>
      <c r="E525" s="10"/>
      <c r="F525" s="78"/>
      <c r="G525" s="78"/>
      <c r="H525" s="78"/>
      <c r="I525" s="78"/>
      <c r="J525" s="78"/>
      <c r="K525" s="78"/>
      <c r="L525" s="78"/>
      <c r="M525" s="78"/>
      <c r="N525" s="78"/>
      <c r="O525" s="82"/>
      <c r="P525" s="82"/>
      <c r="Q525" s="82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</row>
    <row r="526" spans="1:33" ht="13.2">
      <c r="A526" s="10"/>
      <c r="B526" s="10"/>
      <c r="C526" s="10"/>
      <c r="D526" s="10"/>
      <c r="E526" s="10"/>
      <c r="F526" s="78"/>
      <c r="G526" s="78"/>
      <c r="H526" s="78"/>
      <c r="I526" s="78"/>
      <c r="J526" s="78"/>
      <c r="K526" s="78"/>
      <c r="L526" s="78"/>
      <c r="M526" s="78"/>
      <c r="N526" s="78"/>
      <c r="O526" s="82"/>
      <c r="P526" s="82"/>
      <c r="Q526" s="82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</row>
    <row r="527" spans="1:33" ht="13.2">
      <c r="A527" s="10"/>
      <c r="B527" s="10"/>
      <c r="C527" s="10"/>
      <c r="D527" s="10"/>
      <c r="E527" s="10"/>
      <c r="F527" s="78"/>
      <c r="G527" s="78"/>
      <c r="H527" s="78"/>
      <c r="I527" s="78"/>
      <c r="J527" s="78"/>
      <c r="K527" s="78"/>
      <c r="L527" s="78"/>
      <c r="M527" s="78"/>
      <c r="N527" s="78"/>
      <c r="O527" s="82"/>
      <c r="P527" s="82"/>
      <c r="Q527" s="82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</row>
    <row r="528" spans="1:33" ht="13.2">
      <c r="A528" s="10"/>
      <c r="B528" s="10"/>
      <c r="C528" s="10"/>
      <c r="D528" s="10"/>
      <c r="E528" s="10"/>
      <c r="F528" s="78"/>
      <c r="G528" s="78"/>
      <c r="H528" s="78"/>
      <c r="I528" s="78"/>
      <c r="J528" s="78"/>
      <c r="K528" s="78"/>
      <c r="L528" s="78"/>
      <c r="M528" s="78"/>
      <c r="N528" s="78"/>
      <c r="O528" s="82"/>
      <c r="P528" s="82"/>
      <c r="Q528" s="82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</row>
    <row r="529" spans="1:33" ht="13.2">
      <c r="A529" s="10"/>
      <c r="B529" s="10"/>
      <c r="C529" s="10"/>
      <c r="D529" s="10"/>
      <c r="E529" s="10"/>
      <c r="F529" s="78"/>
      <c r="G529" s="78"/>
      <c r="H529" s="78"/>
      <c r="I529" s="78"/>
      <c r="J529" s="78"/>
      <c r="K529" s="78"/>
      <c r="L529" s="78"/>
      <c r="M529" s="78"/>
      <c r="N529" s="78"/>
      <c r="O529" s="82"/>
      <c r="P529" s="82"/>
      <c r="Q529" s="82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</row>
    <row r="530" spans="1:33" ht="13.2">
      <c r="A530" s="10"/>
      <c r="B530" s="10"/>
      <c r="C530" s="10"/>
      <c r="D530" s="10"/>
      <c r="E530" s="10"/>
      <c r="F530" s="78"/>
      <c r="G530" s="78"/>
      <c r="H530" s="78"/>
      <c r="I530" s="78"/>
      <c r="J530" s="78"/>
      <c r="K530" s="78"/>
      <c r="L530" s="78"/>
      <c r="M530" s="78"/>
      <c r="N530" s="78"/>
      <c r="O530" s="82"/>
      <c r="P530" s="82"/>
      <c r="Q530" s="82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</row>
    <row r="531" spans="1:33" ht="13.2">
      <c r="A531" s="10"/>
      <c r="B531" s="10"/>
      <c r="C531" s="10"/>
      <c r="D531" s="10"/>
      <c r="E531" s="10"/>
      <c r="F531" s="78"/>
      <c r="G531" s="78"/>
      <c r="H531" s="78"/>
      <c r="I531" s="78"/>
      <c r="J531" s="78"/>
      <c r="K531" s="78"/>
      <c r="L531" s="78"/>
      <c r="M531" s="78"/>
      <c r="N531" s="78"/>
      <c r="O531" s="82"/>
      <c r="P531" s="82"/>
      <c r="Q531" s="82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</row>
    <row r="532" spans="1:33" ht="13.2">
      <c r="A532" s="10"/>
      <c r="B532" s="10"/>
      <c r="C532" s="10"/>
      <c r="D532" s="10"/>
      <c r="E532" s="10"/>
      <c r="F532" s="78"/>
      <c r="G532" s="78"/>
      <c r="H532" s="78"/>
      <c r="I532" s="78"/>
      <c r="J532" s="78"/>
      <c r="K532" s="78"/>
      <c r="L532" s="78"/>
      <c r="M532" s="78"/>
      <c r="N532" s="78"/>
      <c r="O532" s="82"/>
      <c r="P532" s="82"/>
      <c r="Q532" s="82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</row>
    <row r="533" spans="1:33" ht="13.2">
      <c r="A533" s="10"/>
      <c r="B533" s="10"/>
      <c r="C533" s="10"/>
      <c r="D533" s="10"/>
      <c r="E533" s="10"/>
      <c r="F533" s="78"/>
      <c r="G533" s="78"/>
      <c r="H533" s="78"/>
      <c r="I533" s="78"/>
      <c r="J533" s="78"/>
      <c r="K533" s="78"/>
      <c r="L533" s="78"/>
      <c r="M533" s="78"/>
      <c r="N533" s="78"/>
      <c r="O533" s="82"/>
      <c r="P533" s="82"/>
      <c r="Q533" s="82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</row>
    <row r="534" spans="1:33" ht="13.2">
      <c r="A534" s="10"/>
      <c r="B534" s="10"/>
      <c r="C534" s="10"/>
      <c r="D534" s="10"/>
      <c r="E534" s="10"/>
      <c r="F534" s="78"/>
      <c r="G534" s="78"/>
      <c r="H534" s="78"/>
      <c r="I534" s="78"/>
      <c r="J534" s="78"/>
      <c r="K534" s="78"/>
      <c r="L534" s="78"/>
      <c r="M534" s="78"/>
      <c r="N534" s="78"/>
      <c r="O534" s="82"/>
      <c r="P534" s="82"/>
      <c r="Q534" s="82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</row>
    <row r="535" spans="1:33" ht="13.2">
      <c r="A535" s="10"/>
      <c r="B535" s="10"/>
      <c r="C535" s="10"/>
      <c r="D535" s="10"/>
      <c r="E535" s="10"/>
      <c r="F535" s="78"/>
      <c r="G535" s="78"/>
      <c r="H535" s="78"/>
      <c r="I535" s="78"/>
      <c r="J535" s="78"/>
      <c r="K535" s="78"/>
      <c r="L535" s="78"/>
      <c r="M535" s="78"/>
      <c r="N535" s="78"/>
      <c r="O535" s="82"/>
      <c r="P535" s="82"/>
      <c r="Q535" s="82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</row>
    <row r="536" spans="1:33" ht="13.2">
      <c r="A536" s="10"/>
      <c r="B536" s="10"/>
      <c r="C536" s="10"/>
      <c r="D536" s="10"/>
      <c r="E536" s="10"/>
      <c r="F536" s="78"/>
      <c r="G536" s="78"/>
      <c r="H536" s="78"/>
      <c r="I536" s="78"/>
      <c r="J536" s="78"/>
      <c r="K536" s="78"/>
      <c r="L536" s="78"/>
      <c r="M536" s="78"/>
      <c r="N536" s="78"/>
      <c r="O536" s="82"/>
      <c r="P536" s="82"/>
      <c r="Q536" s="82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</row>
    <row r="537" spans="1:33" ht="13.2">
      <c r="A537" s="10"/>
      <c r="B537" s="10"/>
      <c r="C537" s="10"/>
      <c r="D537" s="10"/>
      <c r="E537" s="10"/>
      <c r="F537" s="78"/>
      <c r="G537" s="78"/>
      <c r="H537" s="78"/>
      <c r="I537" s="78"/>
      <c r="J537" s="78"/>
      <c r="K537" s="78"/>
      <c r="L537" s="78"/>
      <c r="M537" s="78"/>
      <c r="N537" s="78"/>
      <c r="O537" s="82"/>
      <c r="P537" s="82"/>
      <c r="Q537" s="82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</row>
    <row r="538" spans="1:33" ht="13.2">
      <c r="A538" s="10"/>
      <c r="B538" s="10"/>
      <c r="C538" s="10"/>
      <c r="D538" s="10"/>
      <c r="E538" s="10"/>
      <c r="F538" s="78"/>
      <c r="G538" s="78"/>
      <c r="H538" s="78"/>
      <c r="I538" s="78"/>
      <c r="J538" s="78"/>
      <c r="K538" s="78"/>
      <c r="L538" s="78"/>
      <c r="M538" s="78"/>
      <c r="N538" s="78"/>
      <c r="O538" s="82"/>
      <c r="P538" s="82"/>
      <c r="Q538" s="82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</row>
    <row r="539" spans="1:33" ht="13.2">
      <c r="A539" s="10"/>
      <c r="B539" s="10"/>
      <c r="C539" s="10"/>
      <c r="D539" s="10"/>
      <c r="E539" s="10"/>
      <c r="F539" s="78"/>
      <c r="G539" s="78"/>
      <c r="H539" s="78"/>
      <c r="I539" s="78"/>
      <c r="J539" s="78"/>
      <c r="K539" s="78"/>
      <c r="L539" s="78"/>
      <c r="M539" s="78"/>
      <c r="N539" s="78"/>
      <c r="O539" s="82"/>
      <c r="P539" s="82"/>
      <c r="Q539" s="82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</row>
    <row r="540" spans="1:33" ht="13.2">
      <c r="A540" s="10"/>
      <c r="B540" s="10"/>
      <c r="C540" s="10"/>
      <c r="D540" s="10"/>
      <c r="E540" s="10"/>
      <c r="F540" s="78"/>
      <c r="G540" s="78"/>
      <c r="H540" s="78"/>
      <c r="I540" s="78"/>
      <c r="J540" s="78"/>
      <c r="K540" s="78"/>
      <c r="L540" s="78"/>
      <c r="M540" s="78"/>
      <c r="N540" s="78"/>
      <c r="O540" s="82"/>
      <c r="P540" s="82"/>
      <c r="Q540" s="82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</row>
    <row r="541" spans="1:33" ht="13.2">
      <c r="A541" s="10"/>
      <c r="B541" s="10"/>
      <c r="C541" s="10"/>
      <c r="D541" s="10"/>
      <c r="E541" s="10"/>
      <c r="F541" s="78"/>
      <c r="G541" s="78"/>
      <c r="H541" s="78"/>
      <c r="I541" s="78"/>
      <c r="J541" s="78"/>
      <c r="K541" s="78"/>
      <c r="L541" s="78"/>
      <c r="M541" s="78"/>
      <c r="N541" s="78"/>
      <c r="O541" s="82"/>
      <c r="P541" s="82"/>
      <c r="Q541" s="82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</row>
    <row r="542" spans="1:33" ht="13.2">
      <c r="A542" s="10"/>
      <c r="B542" s="10"/>
      <c r="C542" s="10"/>
      <c r="D542" s="10"/>
      <c r="E542" s="10"/>
      <c r="F542" s="78"/>
      <c r="G542" s="78"/>
      <c r="H542" s="78"/>
      <c r="I542" s="78"/>
      <c r="J542" s="78"/>
      <c r="K542" s="78"/>
      <c r="L542" s="78"/>
      <c r="M542" s="78"/>
      <c r="N542" s="78"/>
      <c r="O542" s="82"/>
      <c r="P542" s="82"/>
      <c r="Q542" s="82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</row>
    <row r="543" spans="1:33" ht="13.2">
      <c r="A543" s="10"/>
      <c r="B543" s="10"/>
      <c r="C543" s="10"/>
      <c r="D543" s="10"/>
      <c r="E543" s="10"/>
      <c r="F543" s="78"/>
      <c r="G543" s="78"/>
      <c r="H543" s="78"/>
      <c r="I543" s="78"/>
      <c r="J543" s="78"/>
      <c r="K543" s="78"/>
      <c r="L543" s="78"/>
      <c r="M543" s="78"/>
      <c r="N543" s="78"/>
      <c r="O543" s="82"/>
      <c r="P543" s="82"/>
      <c r="Q543" s="82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</row>
    <row r="544" spans="1:33" ht="13.2">
      <c r="A544" s="10"/>
      <c r="B544" s="10"/>
      <c r="C544" s="10"/>
      <c r="D544" s="10"/>
      <c r="E544" s="10"/>
      <c r="F544" s="78"/>
      <c r="G544" s="78"/>
      <c r="H544" s="78"/>
      <c r="I544" s="78"/>
      <c r="J544" s="78"/>
      <c r="K544" s="78"/>
      <c r="L544" s="78"/>
      <c r="M544" s="78"/>
      <c r="N544" s="78"/>
      <c r="O544" s="82"/>
      <c r="P544" s="82"/>
      <c r="Q544" s="82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</row>
    <row r="545" spans="1:33" ht="13.2">
      <c r="A545" s="10"/>
      <c r="B545" s="10"/>
      <c r="C545" s="10"/>
      <c r="D545" s="10"/>
      <c r="E545" s="10"/>
      <c r="F545" s="78"/>
      <c r="G545" s="78"/>
      <c r="H545" s="78"/>
      <c r="I545" s="78"/>
      <c r="J545" s="78"/>
      <c r="K545" s="78"/>
      <c r="L545" s="78"/>
      <c r="M545" s="78"/>
      <c r="N545" s="78"/>
      <c r="O545" s="82"/>
      <c r="P545" s="82"/>
      <c r="Q545" s="82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</row>
    <row r="546" spans="1:33" ht="13.2">
      <c r="A546" s="10"/>
      <c r="B546" s="10"/>
      <c r="C546" s="10"/>
      <c r="D546" s="10"/>
      <c r="E546" s="10"/>
      <c r="F546" s="78"/>
      <c r="G546" s="78"/>
      <c r="H546" s="78"/>
      <c r="I546" s="78"/>
      <c r="J546" s="78"/>
      <c r="K546" s="78"/>
      <c r="L546" s="78"/>
      <c r="M546" s="78"/>
      <c r="N546" s="78"/>
      <c r="O546" s="82"/>
      <c r="P546" s="82"/>
      <c r="Q546" s="82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</row>
    <row r="547" spans="1:33" ht="13.2">
      <c r="A547" s="10"/>
      <c r="B547" s="10"/>
      <c r="C547" s="10"/>
      <c r="D547" s="10"/>
      <c r="E547" s="10"/>
      <c r="F547" s="78"/>
      <c r="G547" s="78"/>
      <c r="H547" s="78"/>
      <c r="I547" s="78"/>
      <c r="J547" s="78"/>
      <c r="K547" s="78"/>
      <c r="L547" s="78"/>
      <c r="M547" s="78"/>
      <c r="N547" s="78"/>
      <c r="O547" s="82"/>
      <c r="P547" s="82"/>
      <c r="Q547" s="82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</row>
    <row r="548" spans="1:33" ht="13.2">
      <c r="A548" s="10"/>
      <c r="B548" s="10"/>
      <c r="C548" s="10"/>
      <c r="D548" s="10"/>
      <c r="E548" s="10"/>
      <c r="F548" s="78"/>
      <c r="G548" s="78"/>
      <c r="H548" s="78"/>
      <c r="I548" s="78"/>
      <c r="J548" s="78"/>
      <c r="K548" s="78"/>
      <c r="L548" s="78"/>
      <c r="M548" s="78"/>
      <c r="N548" s="78"/>
      <c r="O548" s="82"/>
      <c r="P548" s="82"/>
      <c r="Q548" s="82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</row>
    <row r="549" spans="1:33" ht="13.2">
      <c r="A549" s="10"/>
      <c r="B549" s="10"/>
      <c r="C549" s="10"/>
      <c r="D549" s="10"/>
      <c r="E549" s="10"/>
      <c r="F549" s="78"/>
      <c r="G549" s="78"/>
      <c r="H549" s="78"/>
      <c r="I549" s="78"/>
      <c r="J549" s="78"/>
      <c r="K549" s="78"/>
      <c r="L549" s="78"/>
      <c r="M549" s="78"/>
      <c r="N549" s="78"/>
      <c r="O549" s="82"/>
      <c r="P549" s="82"/>
      <c r="Q549" s="82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</row>
    <row r="550" spans="1:33" ht="13.2">
      <c r="A550" s="10"/>
      <c r="B550" s="10"/>
      <c r="C550" s="10"/>
      <c r="D550" s="10"/>
      <c r="E550" s="10"/>
      <c r="F550" s="78"/>
      <c r="G550" s="78"/>
      <c r="H550" s="78"/>
      <c r="I550" s="78"/>
      <c r="J550" s="78"/>
      <c r="K550" s="78"/>
      <c r="L550" s="78"/>
      <c r="M550" s="78"/>
      <c r="N550" s="78"/>
      <c r="O550" s="82"/>
      <c r="P550" s="82"/>
      <c r="Q550" s="82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</row>
    <row r="551" spans="1:33" ht="13.2">
      <c r="A551" s="10"/>
      <c r="B551" s="10"/>
      <c r="C551" s="10"/>
      <c r="D551" s="10"/>
      <c r="E551" s="10"/>
      <c r="F551" s="78"/>
      <c r="G551" s="78"/>
      <c r="H551" s="78"/>
      <c r="I551" s="78"/>
      <c r="J551" s="78"/>
      <c r="K551" s="78"/>
      <c r="L551" s="78"/>
      <c r="M551" s="78"/>
      <c r="N551" s="78"/>
      <c r="O551" s="82"/>
      <c r="P551" s="82"/>
      <c r="Q551" s="82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</row>
    <row r="552" spans="1:33" ht="13.2">
      <c r="A552" s="10"/>
      <c r="B552" s="10"/>
      <c r="C552" s="10"/>
      <c r="D552" s="10"/>
      <c r="E552" s="10"/>
      <c r="F552" s="78"/>
      <c r="G552" s="78"/>
      <c r="H552" s="78"/>
      <c r="I552" s="78"/>
      <c r="J552" s="78"/>
      <c r="K552" s="78"/>
      <c r="L552" s="78"/>
      <c r="M552" s="78"/>
      <c r="N552" s="78"/>
      <c r="O552" s="82"/>
      <c r="P552" s="82"/>
      <c r="Q552" s="82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</row>
    <row r="553" spans="1:33" ht="13.2">
      <c r="A553" s="10"/>
      <c r="B553" s="10"/>
      <c r="C553" s="10"/>
      <c r="D553" s="10"/>
      <c r="E553" s="10"/>
      <c r="F553" s="78"/>
      <c r="G553" s="78"/>
      <c r="H553" s="78"/>
      <c r="I553" s="78"/>
      <c r="J553" s="78"/>
      <c r="K553" s="78"/>
      <c r="L553" s="78"/>
      <c r="M553" s="78"/>
      <c r="N553" s="78"/>
      <c r="O553" s="82"/>
      <c r="P553" s="82"/>
      <c r="Q553" s="82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</row>
    <row r="554" spans="1:33" ht="13.2">
      <c r="A554" s="10"/>
      <c r="B554" s="10"/>
      <c r="C554" s="10"/>
      <c r="D554" s="10"/>
      <c r="E554" s="10"/>
      <c r="F554" s="78"/>
      <c r="G554" s="78"/>
      <c r="H554" s="78"/>
      <c r="I554" s="78"/>
      <c r="J554" s="78"/>
      <c r="K554" s="78"/>
      <c r="L554" s="78"/>
      <c r="M554" s="78"/>
      <c r="N554" s="78"/>
      <c r="O554" s="82"/>
      <c r="P554" s="82"/>
      <c r="Q554" s="82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</row>
    <row r="555" spans="1:33" ht="13.2">
      <c r="A555" s="10"/>
      <c r="B555" s="10"/>
      <c r="C555" s="10"/>
      <c r="D555" s="10"/>
      <c r="E555" s="10"/>
      <c r="F555" s="78"/>
      <c r="G555" s="78"/>
      <c r="H555" s="78"/>
      <c r="I555" s="78"/>
      <c r="J555" s="78"/>
      <c r="K555" s="78"/>
      <c r="L555" s="78"/>
      <c r="M555" s="78"/>
      <c r="N555" s="78"/>
      <c r="O555" s="82"/>
      <c r="P555" s="82"/>
      <c r="Q555" s="82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</row>
    <row r="556" spans="1:33" ht="13.2">
      <c r="A556" s="10"/>
      <c r="B556" s="10"/>
      <c r="C556" s="10"/>
      <c r="D556" s="10"/>
      <c r="E556" s="10"/>
      <c r="F556" s="78"/>
      <c r="G556" s="78"/>
      <c r="H556" s="78"/>
      <c r="I556" s="78"/>
      <c r="J556" s="78"/>
      <c r="K556" s="78"/>
      <c r="L556" s="78"/>
      <c r="M556" s="78"/>
      <c r="N556" s="78"/>
      <c r="O556" s="82"/>
      <c r="P556" s="82"/>
      <c r="Q556" s="82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</row>
    <row r="557" spans="1:33" ht="13.2">
      <c r="A557" s="10"/>
      <c r="B557" s="10"/>
      <c r="C557" s="10"/>
      <c r="D557" s="10"/>
      <c r="E557" s="10"/>
      <c r="F557" s="78"/>
      <c r="G557" s="78"/>
      <c r="H557" s="78"/>
      <c r="I557" s="78"/>
      <c r="J557" s="78"/>
      <c r="K557" s="78"/>
      <c r="L557" s="78"/>
      <c r="M557" s="78"/>
      <c r="N557" s="78"/>
      <c r="O557" s="82"/>
      <c r="P557" s="82"/>
      <c r="Q557" s="82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</row>
    <row r="558" spans="1:33" ht="13.2">
      <c r="A558" s="10"/>
      <c r="B558" s="10"/>
      <c r="C558" s="10"/>
      <c r="D558" s="10"/>
      <c r="E558" s="10"/>
      <c r="F558" s="78"/>
      <c r="G558" s="78"/>
      <c r="H558" s="78"/>
      <c r="I558" s="78"/>
      <c r="J558" s="78"/>
      <c r="K558" s="78"/>
      <c r="L558" s="78"/>
      <c r="M558" s="78"/>
      <c r="N558" s="78"/>
      <c r="O558" s="82"/>
      <c r="P558" s="82"/>
      <c r="Q558" s="82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</row>
    <row r="559" spans="1:33" ht="13.2">
      <c r="A559" s="10"/>
      <c r="B559" s="10"/>
      <c r="C559" s="10"/>
      <c r="D559" s="10"/>
      <c r="E559" s="10"/>
      <c r="F559" s="78"/>
      <c r="G559" s="78"/>
      <c r="H559" s="78"/>
      <c r="I559" s="78"/>
      <c r="J559" s="78"/>
      <c r="K559" s="78"/>
      <c r="L559" s="78"/>
      <c r="M559" s="78"/>
      <c r="N559" s="78"/>
      <c r="O559" s="82"/>
      <c r="P559" s="82"/>
      <c r="Q559" s="82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</row>
    <row r="560" spans="1:33" ht="13.2">
      <c r="A560" s="10"/>
      <c r="B560" s="10"/>
      <c r="C560" s="10"/>
      <c r="D560" s="10"/>
      <c r="E560" s="10"/>
      <c r="F560" s="78"/>
      <c r="G560" s="78"/>
      <c r="H560" s="78"/>
      <c r="I560" s="78"/>
      <c r="J560" s="78"/>
      <c r="K560" s="78"/>
      <c r="L560" s="78"/>
      <c r="M560" s="78"/>
      <c r="N560" s="78"/>
      <c r="O560" s="82"/>
      <c r="P560" s="82"/>
      <c r="Q560" s="82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</row>
    <row r="561" spans="1:33" ht="13.2">
      <c r="A561" s="10"/>
      <c r="B561" s="10"/>
      <c r="C561" s="10"/>
      <c r="D561" s="10"/>
      <c r="E561" s="10"/>
      <c r="F561" s="78"/>
      <c r="G561" s="78"/>
      <c r="H561" s="78"/>
      <c r="I561" s="78"/>
      <c r="J561" s="78"/>
      <c r="K561" s="78"/>
      <c r="L561" s="78"/>
      <c r="M561" s="78"/>
      <c r="N561" s="78"/>
      <c r="O561" s="82"/>
      <c r="P561" s="82"/>
      <c r="Q561" s="82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</row>
    <row r="562" spans="1:33" ht="13.2">
      <c r="A562" s="10"/>
      <c r="B562" s="10"/>
      <c r="C562" s="10"/>
      <c r="D562" s="10"/>
      <c r="E562" s="10"/>
      <c r="F562" s="78"/>
      <c r="G562" s="78"/>
      <c r="H562" s="78"/>
      <c r="I562" s="78"/>
      <c r="J562" s="78"/>
      <c r="K562" s="78"/>
      <c r="L562" s="78"/>
      <c r="M562" s="78"/>
      <c r="N562" s="78"/>
      <c r="O562" s="82"/>
      <c r="P562" s="82"/>
      <c r="Q562" s="82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</row>
    <row r="563" spans="1:33" ht="13.2">
      <c r="A563" s="10"/>
      <c r="B563" s="10"/>
      <c r="C563" s="10"/>
      <c r="D563" s="10"/>
      <c r="E563" s="10"/>
      <c r="F563" s="78"/>
      <c r="G563" s="78"/>
      <c r="H563" s="78"/>
      <c r="I563" s="78"/>
      <c r="J563" s="78"/>
      <c r="K563" s="78"/>
      <c r="L563" s="78"/>
      <c r="M563" s="78"/>
      <c r="N563" s="78"/>
      <c r="O563" s="82"/>
      <c r="P563" s="82"/>
      <c r="Q563" s="82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</row>
    <row r="564" spans="1:33" ht="13.2">
      <c r="A564" s="10"/>
      <c r="B564" s="10"/>
      <c r="C564" s="10"/>
      <c r="D564" s="10"/>
      <c r="E564" s="10"/>
      <c r="F564" s="78"/>
      <c r="G564" s="78"/>
      <c r="H564" s="78"/>
      <c r="I564" s="78"/>
      <c r="J564" s="78"/>
      <c r="K564" s="78"/>
      <c r="L564" s="78"/>
      <c r="M564" s="78"/>
      <c r="N564" s="78"/>
      <c r="O564" s="82"/>
      <c r="P564" s="82"/>
      <c r="Q564" s="82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</row>
    <row r="565" spans="1:33" ht="13.2">
      <c r="A565" s="10"/>
      <c r="B565" s="10"/>
      <c r="C565" s="10"/>
      <c r="D565" s="10"/>
      <c r="E565" s="10"/>
      <c r="F565" s="78"/>
      <c r="G565" s="78"/>
      <c r="H565" s="78"/>
      <c r="I565" s="78"/>
      <c r="J565" s="78"/>
      <c r="K565" s="78"/>
      <c r="L565" s="78"/>
      <c r="M565" s="78"/>
      <c r="N565" s="78"/>
      <c r="O565" s="82"/>
      <c r="P565" s="82"/>
      <c r="Q565" s="82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</row>
    <row r="566" spans="1:33" ht="13.2">
      <c r="A566" s="10"/>
      <c r="B566" s="10"/>
      <c r="C566" s="10"/>
      <c r="D566" s="10"/>
      <c r="E566" s="10"/>
      <c r="F566" s="78"/>
      <c r="G566" s="78"/>
      <c r="H566" s="78"/>
      <c r="I566" s="78"/>
      <c r="J566" s="78"/>
      <c r="K566" s="78"/>
      <c r="L566" s="78"/>
      <c r="M566" s="78"/>
      <c r="N566" s="78"/>
      <c r="O566" s="82"/>
      <c r="P566" s="82"/>
      <c r="Q566" s="82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</row>
    <row r="567" spans="1:33" ht="13.2">
      <c r="A567" s="10"/>
      <c r="B567" s="10"/>
      <c r="C567" s="10"/>
      <c r="D567" s="10"/>
      <c r="E567" s="10"/>
      <c r="F567" s="78"/>
      <c r="G567" s="78"/>
      <c r="H567" s="78"/>
      <c r="I567" s="78"/>
      <c r="J567" s="78"/>
      <c r="K567" s="78"/>
      <c r="L567" s="78"/>
      <c r="M567" s="78"/>
      <c r="N567" s="78"/>
      <c r="O567" s="82"/>
      <c r="P567" s="82"/>
      <c r="Q567" s="82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</row>
    <row r="568" spans="1:33" ht="13.2">
      <c r="A568" s="10"/>
      <c r="B568" s="10"/>
      <c r="C568" s="10"/>
      <c r="D568" s="10"/>
      <c r="E568" s="10"/>
      <c r="F568" s="78"/>
      <c r="G568" s="78"/>
      <c r="H568" s="78"/>
      <c r="I568" s="78"/>
      <c r="J568" s="78"/>
      <c r="K568" s="78"/>
      <c r="L568" s="78"/>
      <c r="M568" s="78"/>
      <c r="N568" s="78"/>
      <c r="O568" s="82"/>
      <c r="P568" s="82"/>
      <c r="Q568" s="82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</row>
    <row r="569" spans="1:33" ht="13.2">
      <c r="A569" s="10"/>
      <c r="B569" s="10"/>
      <c r="C569" s="10"/>
      <c r="D569" s="10"/>
      <c r="E569" s="10"/>
      <c r="F569" s="78"/>
      <c r="G569" s="78"/>
      <c r="H569" s="78"/>
      <c r="I569" s="78"/>
      <c r="J569" s="78"/>
      <c r="K569" s="78"/>
      <c r="L569" s="78"/>
      <c r="M569" s="78"/>
      <c r="N569" s="78"/>
      <c r="O569" s="82"/>
      <c r="P569" s="82"/>
      <c r="Q569" s="82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</row>
    <row r="570" spans="1:33" ht="13.2">
      <c r="A570" s="10"/>
      <c r="B570" s="10"/>
      <c r="C570" s="10"/>
      <c r="D570" s="10"/>
      <c r="E570" s="10"/>
      <c r="F570" s="78"/>
      <c r="G570" s="78"/>
      <c r="H570" s="78"/>
      <c r="I570" s="78"/>
      <c r="J570" s="78"/>
      <c r="K570" s="78"/>
      <c r="L570" s="78"/>
      <c r="M570" s="78"/>
      <c r="N570" s="78"/>
      <c r="O570" s="82"/>
      <c r="P570" s="82"/>
      <c r="Q570" s="82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</row>
    <row r="571" spans="1:33" ht="13.2">
      <c r="A571" s="10"/>
      <c r="B571" s="10"/>
      <c r="C571" s="10"/>
      <c r="D571" s="10"/>
      <c r="E571" s="10"/>
      <c r="F571" s="78"/>
      <c r="G571" s="78"/>
      <c r="H571" s="78"/>
      <c r="I571" s="78"/>
      <c r="J571" s="78"/>
      <c r="K571" s="78"/>
      <c r="L571" s="78"/>
      <c r="M571" s="78"/>
      <c r="N571" s="78"/>
      <c r="O571" s="82"/>
      <c r="P571" s="82"/>
      <c r="Q571" s="82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</row>
    <row r="572" spans="1:33" ht="13.2">
      <c r="A572" s="10"/>
      <c r="B572" s="10"/>
      <c r="C572" s="10"/>
      <c r="D572" s="10"/>
      <c r="E572" s="10"/>
      <c r="F572" s="78"/>
      <c r="G572" s="78"/>
      <c r="H572" s="78"/>
      <c r="I572" s="78"/>
      <c r="J572" s="78"/>
      <c r="K572" s="78"/>
      <c r="L572" s="78"/>
      <c r="M572" s="78"/>
      <c r="N572" s="78"/>
      <c r="O572" s="82"/>
      <c r="P572" s="82"/>
      <c r="Q572" s="82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</row>
    <row r="573" spans="1:33" ht="13.2">
      <c r="A573" s="10"/>
      <c r="B573" s="10"/>
      <c r="C573" s="10"/>
      <c r="D573" s="10"/>
      <c r="E573" s="10"/>
      <c r="F573" s="78"/>
      <c r="G573" s="78"/>
      <c r="H573" s="78"/>
      <c r="I573" s="78"/>
      <c r="J573" s="78"/>
      <c r="K573" s="78"/>
      <c r="L573" s="78"/>
      <c r="M573" s="78"/>
      <c r="N573" s="78"/>
      <c r="O573" s="82"/>
      <c r="P573" s="82"/>
      <c r="Q573" s="82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</row>
    <row r="574" spans="1:33" ht="13.2">
      <c r="A574" s="10"/>
      <c r="B574" s="10"/>
      <c r="C574" s="10"/>
      <c r="D574" s="10"/>
      <c r="E574" s="10"/>
      <c r="F574" s="78"/>
      <c r="G574" s="78"/>
      <c r="H574" s="78"/>
      <c r="I574" s="78"/>
      <c r="J574" s="78"/>
      <c r="K574" s="78"/>
      <c r="L574" s="78"/>
      <c r="M574" s="78"/>
      <c r="N574" s="78"/>
      <c r="O574" s="82"/>
      <c r="P574" s="82"/>
      <c r="Q574" s="82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</row>
    <row r="575" spans="1:33" ht="13.2">
      <c r="A575" s="10"/>
      <c r="B575" s="10"/>
      <c r="C575" s="10"/>
      <c r="D575" s="10"/>
      <c r="E575" s="10"/>
      <c r="F575" s="78"/>
      <c r="G575" s="78"/>
      <c r="H575" s="78"/>
      <c r="I575" s="78"/>
      <c r="J575" s="78"/>
      <c r="K575" s="78"/>
      <c r="L575" s="78"/>
      <c r="M575" s="78"/>
      <c r="N575" s="78"/>
      <c r="O575" s="82"/>
      <c r="P575" s="82"/>
      <c r="Q575" s="82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</row>
    <row r="576" spans="1:33" ht="13.2">
      <c r="A576" s="10"/>
      <c r="B576" s="10"/>
      <c r="C576" s="10"/>
      <c r="D576" s="10"/>
      <c r="E576" s="10"/>
      <c r="F576" s="78"/>
      <c r="G576" s="78"/>
      <c r="H576" s="78"/>
      <c r="I576" s="78"/>
      <c r="J576" s="78"/>
      <c r="K576" s="78"/>
      <c r="L576" s="78"/>
      <c r="M576" s="78"/>
      <c r="N576" s="78"/>
      <c r="O576" s="82"/>
      <c r="P576" s="82"/>
      <c r="Q576" s="82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</row>
    <row r="577" spans="1:33" ht="13.2">
      <c r="A577" s="10"/>
      <c r="B577" s="10"/>
      <c r="C577" s="10"/>
      <c r="D577" s="10"/>
      <c r="E577" s="10"/>
      <c r="F577" s="78"/>
      <c r="G577" s="78"/>
      <c r="H577" s="78"/>
      <c r="I577" s="78"/>
      <c r="J577" s="78"/>
      <c r="K577" s="78"/>
      <c r="L577" s="78"/>
      <c r="M577" s="78"/>
      <c r="N577" s="78"/>
      <c r="O577" s="82"/>
      <c r="P577" s="82"/>
      <c r="Q577" s="82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</row>
    <row r="578" spans="1:33" ht="13.2">
      <c r="A578" s="10"/>
      <c r="B578" s="10"/>
      <c r="C578" s="10"/>
      <c r="D578" s="10"/>
      <c r="E578" s="10"/>
      <c r="F578" s="78"/>
      <c r="G578" s="78"/>
      <c r="H578" s="78"/>
      <c r="I578" s="78"/>
      <c r="J578" s="78"/>
      <c r="K578" s="78"/>
      <c r="L578" s="78"/>
      <c r="M578" s="78"/>
      <c r="N578" s="78"/>
      <c r="O578" s="82"/>
      <c r="P578" s="82"/>
      <c r="Q578" s="82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</row>
    <row r="579" spans="1:33" ht="13.2">
      <c r="A579" s="10"/>
      <c r="B579" s="10"/>
      <c r="C579" s="10"/>
      <c r="D579" s="10"/>
      <c r="E579" s="10"/>
      <c r="F579" s="78"/>
      <c r="G579" s="78"/>
      <c r="H579" s="78"/>
      <c r="I579" s="78"/>
      <c r="J579" s="78"/>
      <c r="K579" s="78"/>
      <c r="L579" s="78"/>
      <c r="M579" s="78"/>
      <c r="N579" s="78"/>
      <c r="O579" s="82"/>
      <c r="P579" s="82"/>
      <c r="Q579" s="82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</row>
    <row r="580" spans="1:33" ht="13.2">
      <c r="A580" s="10"/>
      <c r="B580" s="10"/>
      <c r="C580" s="10"/>
      <c r="D580" s="10"/>
      <c r="E580" s="10"/>
      <c r="F580" s="78"/>
      <c r="G580" s="78"/>
      <c r="H580" s="78"/>
      <c r="I580" s="78"/>
      <c r="J580" s="78"/>
      <c r="K580" s="78"/>
      <c r="L580" s="78"/>
      <c r="M580" s="78"/>
      <c r="N580" s="78"/>
      <c r="O580" s="82"/>
      <c r="P580" s="82"/>
      <c r="Q580" s="82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</row>
    <row r="581" spans="1:33" ht="13.2">
      <c r="A581" s="10"/>
      <c r="B581" s="10"/>
      <c r="C581" s="10"/>
      <c r="D581" s="10"/>
      <c r="E581" s="10"/>
      <c r="F581" s="78"/>
      <c r="G581" s="78"/>
      <c r="H581" s="78"/>
      <c r="I581" s="78"/>
      <c r="J581" s="78"/>
      <c r="K581" s="78"/>
      <c r="L581" s="78"/>
      <c r="M581" s="78"/>
      <c r="N581" s="78"/>
      <c r="O581" s="82"/>
      <c r="P581" s="82"/>
      <c r="Q581" s="82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</row>
    <row r="582" spans="1:33" ht="13.2">
      <c r="A582" s="10"/>
      <c r="B582" s="10"/>
      <c r="C582" s="10"/>
      <c r="D582" s="10"/>
      <c r="E582" s="10"/>
      <c r="F582" s="78"/>
      <c r="G582" s="78"/>
      <c r="H582" s="78"/>
      <c r="I582" s="78"/>
      <c r="J582" s="78"/>
      <c r="K582" s="78"/>
      <c r="L582" s="78"/>
      <c r="M582" s="78"/>
      <c r="N582" s="78"/>
      <c r="O582" s="82"/>
      <c r="P582" s="82"/>
      <c r="Q582" s="82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</row>
    <row r="583" spans="1:33" ht="13.2">
      <c r="A583" s="10"/>
      <c r="B583" s="10"/>
      <c r="C583" s="10"/>
      <c r="D583" s="10"/>
      <c r="E583" s="10"/>
      <c r="F583" s="78"/>
      <c r="G583" s="78"/>
      <c r="H583" s="78"/>
      <c r="I583" s="78"/>
      <c r="J583" s="78"/>
      <c r="K583" s="78"/>
      <c r="L583" s="78"/>
      <c r="M583" s="78"/>
      <c r="N583" s="78"/>
      <c r="O583" s="82"/>
      <c r="P583" s="82"/>
      <c r="Q583" s="82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</row>
    <row r="584" spans="1:33" ht="13.2">
      <c r="A584" s="10"/>
      <c r="B584" s="10"/>
      <c r="C584" s="10"/>
      <c r="D584" s="10"/>
      <c r="E584" s="10"/>
      <c r="F584" s="78"/>
      <c r="G584" s="78"/>
      <c r="H584" s="78"/>
      <c r="I584" s="78"/>
      <c r="J584" s="78"/>
      <c r="K584" s="78"/>
      <c r="L584" s="78"/>
      <c r="M584" s="78"/>
      <c r="N584" s="78"/>
      <c r="O584" s="82"/>
      <c r="P584" s="82"/>
      <c r="Q584" s="82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</row>
    <row r="585" spans="1:33" ht="13.2">
      <c r="A585" s="10"/>
      <c r="B585" s="10"/>
      <c r="C585" s="10"/>
      <c r="D585" s="10"/>
      <c r="E585" s="10"/>
      <c r="F585" s="78"/>
      <c r="G585" s="78"/>
      <c r="H585" s="78"/>
      <c r="I585" s="78"/>
      <c r="J585" s="78"/>
      <c r="K585" s="78"/>
      <c r="L585" s="78"/>
      <c r="M585" s="78"/>
      <c r="N585" s="78"/>
      <c r="O585" s="82"/>
      <c r="P585" s="82"/>
      <c r="Q585" s="82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</row>
    <row r="586" spans="1:33" ht="13.2">
      <c r="A586" s="10"/>
      <c r="B586" s="10"/>
      <c r="C586" s="10"/>
      <c r="D586" s="10"/>
      <c r="E586" s="10"/>
      <c r="F586" s="78"/>
      <c r="G586" s="78"/>
      <c r="H586" s="78"/>
      <c r="I586" s="78"/>
      <c r="J586" s="78"/>
      <c r="K586" s="78"/>
      <c r="L586" s="78"/>
      <c r="M586" s="78"/>
      <c r="N586" s="78"/>
      <c r="O586" s="82"/>
      <c r="P586" s="82"/>
      <c r="Q586" s="82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</row>
    <row r="587" spans="1:33" ht="13.2">
      <c r="A587" s="10"/>
      <c r="B587" s="10"/>
      <c r="C587" s="10"/>
      <c r="D587" s="10"/>
      <c r="E587" s="10"/>
      <c r="F587" s="78"/>
      <c r="G587" s="78"/>
      <c r="H587" s="78"/>
      <c r="I587" s="78"/>
      <c r="J587" s="78"/>
      <c r="K587" s="78"/>
      <c r="L587" s="78"/>
      <c r="M587" s="78"/>
      <c r="N587" s="78"/>
      <c r="O587" s="82"/>
      <c r="P587" s="82"/>
      <c r="Q587" s="82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</row>
    <row r="588" spans="1:33" ht="13.2">
      <c r="A588" s="10"/>
      <c r="B588" s="10"/>
      <c r="C588" s="10"/>
      <c r="D588" s="10"/>
      <c r="E588" s="10"/>
      <c r="F588" s="78"/>
      <c r="G588" s="78"/>
      <c r="H588" s="78"/>
      <c r="I588" s="78"/>
      <c r="J588" s="78"/>
      <c r="K588" s="78"/>
      <c r="L588" s="78"/>
      <c r="M588" s="78"/>
      <c r="N588" s="78"/>
      <c r="O588" s="82"/>
      <c r="P588" s="82"/>
      <c r="Q588" s="82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</row>
    <row r="589" spans="1:33" ht="13.2">
      <c r="A589" s="10"/>
      <c r="B589" s="10"/>
      <c r="C589" s="10"/>
      <c r="D589" s="10"/>
      <c r="E589" s="10"/>
      <c r="F589" s="78"/>
      <c r="G589" s="78"/>
      <c r="H589" s="78"/>
      <c r="I589" s="78"/>
      <c r="J589" s="78"/>
      <c r="K589" s="78"/>
      <c r="L589" s="78"/>
      <c r="M589" s="78"/>
      <c r="N589" s="78"/>
      <c r="O589" s="82"/>
      <c r="P589" s="82"/>
      <c r="Q589" s="82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</row>
    <row r="590" spans="1:33" ht="13.2">
      <c r="A590" s="10"/>
      <c r="B590" s="10"/>
      <c r="C590" s="10"/>
      <c r="D590" s="10"/>
      <c r="E590" s="10"/>
      <c r="F590" s="78"/>
      <c r="G590" s="78"/>
      <c r="H590" s="78"/>
      <c r="I590" s="78"/>
      <c r="J590" s="78"/>
      <c r="K590" s="78"/>
      <c r="L590" s="78"/>
      <c r="M590" s="78"/>
      <c r="N590" s="78"/>
      <c r="O590" s="82"/>
      <c r="P590" s="82"/>
      <c r="Q590" s="82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</row>
    <row r="591" spans="1:33" ht="13.2">
      <c r="A591" s="10"/>
      <c r="B591" s="10"/>
      <c r="C591" s="10"/>
      <c r="D591" s="10"/>
      <c r="E591" s="10"/>
      <c r="F591" s="78"/>
      <c r="G591" s="78"/>
      <c r="H591" s="78"/>
      <c r="I591" s="78"/>
      <c r="J591" s="78"/>
      <c r="K591" s="78"/>
      <c r="L591" s="78"/>
      <c r="M591" s="78"/>
      <c r="N591" s="78"/>
      <c r="O591" s="82"/>
      <c r="P591" s="82"/>
      <c r="Q591" s="82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</row>
    <row r="592" spans="1:33" ht="13.2">
      <c r="A592" s="10"/>
      <c r="B592" s="10"/>
      <c r="C592" s="10"/>
      <c r="D592" s="10"/>
      <c r="E592" s="10"/>
      <c r="F592" s="78"/>
      <c r="G592" s="78"/>
      <c r="H592" s="78"/>
      <c r="I592" s="78"/>
      <c r="J592" s="78"/>
      <c r="K592" s="78"/>
      <c r="L592" s="78"/>
      <c r="M592" s="78"/>
      <c r="N592" s="78"/>
      <c r="O592" s="82"/>
      <c r="P592" s="82"/>
      <c r="Q592" s="82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</row>
    <row r="593" spans="1:33" ht="13.2">
      <c r="A593" s="10"/>
      <c r="B593" s="10"/>
      <c r="C593" s="10"/>
      <c r="D593" s="10"/>
      <c r="E593" s="10"/>
      <c r="F593" s="78"/>
      <c r="G593" s="78"/>
      <c r="H593" s="78"/>
      <c r="I593" s="78"/>
      <c r="J593" s="78"/>
      <c r="K593" s="78"/>
      <c r="L593" s="78"/>
      <c r="M593" s="78"/>
      <c r="N593" s="78"/>
      <c r="O593" s="82"/>
      <c r="P593" s="82"/>
      <c r="Q593" s="82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</row>
    <row r="594" spans="1:33" ht="13.2">
      <c r="A594" s="10"/>
      <c r="B594" s="10"/>
      <c r="C594" s="10"/>
      <c r="D594" s="10"/>
      <c r="E594" s="10"/>
      <c r="F594" s="78"/>
      <c r="G594" s="78"/>
      <c r="H594" s="78"/>
      <c r="I594" s="78"/>
      <c r="J594" s="78"/>
      <c r="K594" s="78"/>
      <c r="L594" s="78"/>
      <c r="M594" s="78"/>
      <c r="N594" s="78"/>
      <c r="O594" s="82"/>
      <c r="P594" s="82"/>
      <c r="Q594" s="82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</row>
    <row r="595" spans="1:33" ht="13.2">
      <c r="A595" s="10"/>
      <c r="B595" s="10"/>
      <c r="C595" s="10"/>
      <c r="D595" s="10"/>
      <c r="E595" s="10"/>
      <c r="F595" s="78"/>
      <c r="G595" s="78"/>
      <c r="H595" s="78"/>
      <c r="I595" s="78"/>
      <c r="J595" s="78"/>
      <c r="K595" s="78"/>
      <c r="L595" s="78"/>
      <c r="M595" s="78"/>
      <c r="N595" s="78"/>
      <c r="O595" s="82"/>
      <c r="P595" s="82"/>
      <c r="Q595" s="82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</row>
    <row r="596" spans="1:33" ht="13.2">
      <c r="A596" s="10"/>
      <c r="B596" s="10"/>
      <c r="C596" s="10"/>
      <c r="D596" s="10"/>
      <c r="E596" s="10"/>
      <c r="F596" s="78"/>
      <c r="G596" s="78"/>
      <c r="H596" s="78"/>
      <c r="I596" s="78"/>
      <c r="J596" s="78"/>
      <c r="K596" s="78"/>
      <c r="L596" s="78"/>
      <c r="M596" s="78"/>
      <c r="N596" s="78"/>
      <c r="O596" s="82"/>
      <c r="P596" s="82"/>
      <c r="Q596" s="82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</row>
    <row r="597" spans="1:33" ht="13.2">
      <c r="A597" s="10"/>
      <c r="B597" s="10"/>
      <c r="C597" s="10"/>
      <c r="D597" s="10"/>
      <c r="E597" s="10"/>
      <c r="F597" s="78"/>
      <c r="G597" s="78"/>
      <c r="H597" s="78"/>
      <c r="I597" s="78"/>
      <c r="J597" s="78"/>
      <c r="K597" s="78"/>
      <c r="L597" s="78"/>
      <c r="M597" s="78"/>
      <c r="N597" s="78"/>
      <c r="O597" s="82"/>
      <c r="P597" s="82"/>
      <c r="Q597" s="82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</row>
    <row r="598" spans="1:33" ht="13.2">
      <c r="A598" s="10"/>
      <c r="B598" s="10"/>
      <c r="C598" s="10"/>
      <c r="D598" s="10"/>
      <c r="E598" s="10"/>
      <c r="F598" s="78"/>
      <c r="G598" s="78"/>
      <c r="H598" s="78"/>
      <c r="I598" s="78"/>
      <c r="J598" s="78"/>
      <c r="K598" s="78"/>
      <c r="L598" s="78"/>
      <c r="M598" s="78"/>
      <c r="N598" s="78"/>
      <c r="O598" s="82"/>
      <c r="P598" s="82"/>
      <c r="Q598" s="82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</row>
    <row r="599" spans="1:33" ht="13.2">
      <c r="A599" s="10"/>
      <c r="B599" s="10"/>
      <c r="C599" s="10"/>
      <c r="D599" s="10"/>
      <c r="E599" s="10"/>
      <c r="F599" s="78"/>
      <c r="G599" s="78"/>
      <c r="H599" s="78"/>
      <c r="I599" s="78"/>
      <c r="J599" s="78"/>
      <c r="K599" s="78"/>
      <c r="L599" s="78"/>
      <c r="M599" s="78"/>
      <c r="N599" s="78"/>
      <c r="O599" s="82"/>
      <c r="P599" s="82"/>
      <c r="Q599" s="82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</row>
    <row r="600" spans="1:33" ht="13.2">
      <c r="A600" s="10"/>
      <c r="B600" s="10"/>
      <c r="C600" s="10"/>
      <c r="D600" s="10"/>
      <c r="E600" s="10"/>
      <c r="F600" s="78"/>
      <c r="G600" s="78"/>
      <c r="H600" s="78"/>
      <c r="I600" s="78"/>
      <c r="J600" s="78"/>
      <c r="K600" s="78"/>
      <c r="L600" s="78"/>
      <c r="M600" s="78"/>
      <c r="N600" s="78"/>
      <c r="O600" s="82"/>
      <c r="P600" s="82"/>
      <c r="Q600" s="82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</row>
    <row r="601" spans="1:33" ht="13.2">
      <c r="A601" s="10"/>
      <c r="B601" s="10"/>
      <c r="C601" s="10"/>
      <c r="D601" s="10"/>
      <c r="E601" s="10"/>
      <c r="F601" s="78"/>
      <c r="G601" s="78"/>
      <c r="H601" s="78"/>
      <c r="I601" s="78"/>
      <c r="J601" s="78"/>
      <c r="K601" s="78"/>
      <c r="L601" s="78"/>
      <c r="M601" s="78"/>
      <c r="N601" s="78"/>
      <c r="O601" s="82"/>
      <c r="P601" s="82"/>
      <c r="Q601" s="82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</row>
    <row r="602" spans="1:33" ht="13.2">
      <c r="A602" s="10"/>
      <c r="B602" s="10"/>
      <c r="C602" s="10"/>
      <c r="D602" s="10"/>
      <c r="E602" s="10"/>
      <c r="F602" s="78"/>
      <c r="G602" s="78"/>
      <c r="H602" s="78"/>
      <c r="I602" s="78"/>
      <c r="J602" s="78"/>
      <c r="K602" s="78"/>
      <c r="L602" s="78"/>
      <c r="M602" s="78"/>
      <c r="N602" s="78"/>
      <c r="O602" s="82"/>
      <c r="P602" s="82"/>
      <c r="Q602" s="82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</row>
    <row r="603" spans="1:33" ht="13.2">
      <c r="A603" s="10"/>
      <c r="B603" s="10"/>
      <c r="C603" s="10"/>
      <c r="D603" s="10"/>
      <c r="E603" s="10"/>
      <c r="F603" s="78"/>
      <c r="G603" s="78"/>
      <c r="H603" s="78"/>
      <c r="I603" s="78"/>
      <c r="J603" s="78"/>
      <c r="K603" s="78"/>
      <c r="L603" s="78"/>
      <c r="M603" s="78"/>
      <c r="N603" s="78"/>
      <c r="O603" s="82"/>
      <c r="P603" s="82"/>
      <c r="Q603" s="82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</row>
    <row r="604" spans="1:33" ht="13.2">
      <c r="A604" s="10"/>
      <c r="B604" s="10"/>
      <c r="C604" s="10"/>
      <c r="D604" s="10"/>
      <c r="E604" s="10"/>
      <c r="F604" s="78"/>
      <c r="G604" s="78"/>
      <c r="H604" s="78"/>
      <c r="I604" s="78"/>
      <c r="J604" s="78"/>
      <c r="K604" s="78"/>
      <c r="L604" s="78"/>
      <c r="M604" s="78"/>
      <c r="N604" s="78"/>
      <c r="O604" s="82"/>
      <c r="P604" s="82"/>
      <c r="Q604" s="82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</row>
    <row r="605" spans="1:33" ht="13.2">
      <c r="A605" s="10"/>
      <c r="B605" s="10"/>
      <c r="C605" s="10"/>
      <c r="D605" s="10"/>
      <c r="E605" s="10"/>
      <c r="F605" s="78"/>
      <c r="G605" s="78"/>
      <c r="H605" s="78"/>
      <c r="I605" s="78"/>
      <c r="J605" s="78"/>
      <c r="K605" s="78"/>
      <c r="L605" s="78"/>
      <c r="M605" s="78"/>
      <c r="N605" s="78"/>
      <c r="O605" s="82"/>
      <c r="P605" s="82"/>
      <c r="Q605" s="82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</row>
    <row r="606" spans="1:33" ht="13.2">
      <c r="A606" s="10"/>
      <c r="B606" s="10"/>
      <c r="C606" s="10"/>
      <c r="D606" s="10"/>
      <c r="E606" s="10"/>
      <c r="F606" s="78"/>
      <c r="G606" s="78"/>
      <c r="H606" s="78"/>
      <c r="I606" s="78"/>
      <c r="J606" s="78"/>
      <c r="K606" s="78"/>
      <c r="L606" s="78"/>
      <c r="M606" s="78"/>
      <c r="N606" s="78"/>
      <c r="O606" s="82"/>
      <c r="P606" s="82"/>
      <c r="Q606" s="82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</row>
    <row r="607" spans="1:33" ht="13.2">
      <c r="A607" s="10"/>
      <c r="B607" s="10"/>
      <c r="C607" s="10"/>
      <c r="D607" s="10"/>
      <c r="E607" s="10"/>
      <c r="F607" s="78"/>
      <c r="G607" s="78"/>
      <c r="H607" s="78"/>
      <c r="I607" s="78"/>
      <c r="J607" s="78"/>
      <c r="K607" s="78"/>
      <c r="L607" s="78"/>
      <c r="M607" s="78"/>
      <c r="N607" s="78"/>
      <c r="O607" s="82"/>
      <c r="P607" s="82"/>
      <c r="Q607" s="82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</row>
    <row r="608" spans="1:33" ht="13.2">
      <c r="A608" s="10"/>
      <c r="B608" s="10"/>
      <c r="C608" s="10"/>
      <c r="D608" s="10"/>
      <c r="E608" s="10"/>
      <c r="F608" s="78"/>
      <c r="G608" s="78"/>
      <c r="H608" s="78"/>
      <c r="I608" s="78"/>
      <c r="J608" s="78"/>
      <c r="K608" s="78"/>
      <c r="L608" s="78"/>
      <c r="M608" s="78"/>
      <c r="N608" s="78"/>
      <c r="O608" s="82"/>
      <c r="P608" s="82"/>
      <c r="Q608" s="82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</row>
    <row r="609" spans="1:33" ht="13.2">
      <c r="A609" s="10"/>
      <c r="B609" s="10"/>
      <c r="C609" s="10"/>
      <c r="D609" s="10"/>
      <c r="E609" s="10"/>
      <c r="F609" s="78"/>
      <c r="G609" s="78"/>
      <c r="H609" s="78"/>
      <c r="I609" s="78"/>
      <c r="J609" s="78"/>
      <c r="K609" s="78"/>
      <c r="L609" s="78"/>
      <c r="M609" s="78"/>
      <c r="N609" s="78"/>
      <c r="O609" s="82"/>
      <c r="P609" s="82"/>
      <c r="Q609" s="82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</row>
    <row r="610" spans="1:33" ht="13.2">
      <c r="A610" s="10"/>
      <c r="B610" s="10"/>
      <c r="C610" s="10"/>
      <c r="D610" s="10"/>
      <c r="E610" s="10"/>
      <c r="F610" s="78"/>
      <c r="G610" s="78"/>
      <c r="H610" s="78"/>
      <c r="I610" s="78"/>
      <c r="J610" s="78"/>
      <c r="K610" s="78"/>
      <c r="L610" s="78"/>
      <c r="M610" s="78"/>
      <c r="N610" s="78"/>
      <c r="O610" s="82"/>
      <c r="P610" s="82"/>
      <c r="Q610" s="82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</row>
    <row r="611" spans="1:33" ht="13.2">
      <c r="A611" s="10"/>
      <c r="B611" s="10"/>
      <c r="C611" s="10"/>
      <c r="D611" s="10"/>
      <c r="E611" s="10"/>
      <c r="F611" s="78"/>
      <c r="G611" s="78"/>
      <c r="H611" s="78"/>
      <c r="I611" s="78"/>
      <c r="J611" s="78"/>
      <c r="K611" s="78"/>
      <c r="L611" s="78"/>
      <c r="M611" s="78"/>
      <c r="N611" s="78"/>
      <c r="O611" s="82"/>
      <c r="P611" s="82"/>
      <c r="Q611" s="82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</row>
    <row r="612" spans="1:33" ht="13.2">
      <c r="A612" s="10"/>
      <c r="B612" s="10"/>
      <c r="C612" s="10"/>
      <c r="D612" s="10"/>
      <c r="E612" s="10"/>
      <c r="F612" s="78"/>
      <c r="G612" s="78"/>
      <c r="H612" s="78"/>
      <c r="I612" s="78"/>
      <c r="J612" s="78"/>
      <c r="K612" s="78"/>
      <c r="L612" s="78"/>
      <c r="M612" s="78"/>
      <c r="N612" s="78"/>
      <c r="O612" s="82"/>
      <c r="P612" s="82"/>
      <c r="Q612" s="82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</row>
    <row r="613" spans="1:33" ht="13.2">
      <c r="A613" s="10"/>
      <c r="B613" s="10"/>
      <c r="C613" s="10"/>
      <c r="D613" s="10"/>
      <c r="E613" s="10"/>
      <c r="F613" s="78"/>
      <c r="G613" s="78"/>
      <c r="H613" s="78"/>
      <c r="I613" s="78"/>
      <c r="J613" s="78"/>
      <c r="K613" s="78"/>
      <c r="L613" s="78"/>
      <c r="M613" s="78"/>
      <c r="N613" s="78"/>
      <c r="O613" s="82"/>
      <c r="P613" s="82"/>
      <c r="Q613" s="82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</row>
    <row r="614" spans="1:33" ht="13.2">
      <c r="A614" s="10"/>
      <c r="B614" s="10"/>
      <c r="C614" s="10"/>
      <c r="D614" s="10"/>
      <c r="E614" s="10"/>
      <c r="F614" s="78"/>
      <c r="G614" s="78"/>
      <c r="H614" s="78"/>
      <c r="I614" s="78"/>
      <c r="J614" s="78"/>
      <c r="K614" s="78"/>
      <c r="L614" s="78"/>
      <c r="M614" s="78"/>
      <c r="N614" s="78"/>
      <c r="O614" s="82"/>
      <c r="P614" s="82"/>
      <c r="Q614" s="82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</row>
    <row r="615" spans="1:33" ht="13.2">
      <c r="A615" s="10"/>
      <c r="B615" s="10"/>
      <c r="C615" s="10"/>
      <c r="D615" s="10"/>
      <c r="E615" s="10"/>
      <c r="F615" s="78"/>
      <c r="G615" s="78"/>
      <c r="H615" s="78"/>
      <c r="I615" s="78"/>
      <c r="J615" s="78"/>
      <c r="K615" s="78"/>
      <c r="L615" s="78"/>
      <c r="M615" s="78"/>
      <c r="N615" s="78"/>
      <c r="O615" s="82"/>
      <c r="P615" s="82"/>
      <c r="Q615" s="82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</row>
    <row r="616" spans="1:33" ht="13.2">
      <c r="A616" s="10"/>
      <c r="B616" s="10"/>
      <c r="C616" s="10"/>
      <c r="D616" s="10"/>
      <c r="E616" s="10"/>
      <c r="F616" s="78"/>
      <c r="G616" s="78"/>
      <c r="H616" s="78"/>
      <c r="I616" s="78"/>
      <c r="J616" s="78"/>
      <c r="K616" s="78"/>
      <c r="L616" s="78"/>
      <c r="M616" s="78"/>
      <c r="N616" s="78"/>
      <c r="O616" s="82"/>
      <c r="P616" s="82"/>
      <c r="Q616" s="82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</row>
    <row r="617" spans="1:33" ht="13.2">
      <c r="A617" s="10"/>
      <c r="B617" s="10"/>
      <c r="C617" s="10"/>
      <c r="D617" s="10"/>
      <c r="E617" s="10"/>
      <c r="F617" s="78"/>
      <c r="G617" s="78"/>
      <c r="H617" s="78"/>
      <c r="I617" s="78"/>
      <c r="J617" s="78"/>
      <c r="K617" s="78"/>
      <c r="L617" s="78"/>
      <c r="M617" s="78"/>
      <c r="N617" s="78"/>
      <c r="O617" s="82"/>
      <c r="P617" s="82"/>
      <c r="Q617" s="82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</row>
    <row r="618" spans="1:33" ht="13.2">
      <c r="A618" s="10"/>
      <c r="B618" s="10"/>
      <c r="C618" s="10"/>
      <c r="D618" s="10"/>
      <c r="E618" s="10"/>
      <c r="F618" s="78"/>
      <c r="G618" s="78"/>
      <c r="H618" s="78"/>
      <c r="I618" s="78"/>
      <c r="J618" s="78"/>
      <c r="K618" s="78"/>
      <c r="L618" s="78"/>
      <c r="M618" s="78"/>
      <c r="N618" s="78"/>
      <c r="O618" s="82"/>
      <c r="P618" s="82"/>
      <c r="Q618" s="82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</row>
    <row r="619" spans="1:33" ht="13.2">
      <c r="A619" s="10"/>
      <c r="B619" s="10"/>
      <c r="C619" s="10"/>
      <c r="D619" s="10"/>
      <c r="E619" s="10"/>
      <c r="F619" s="78"/>
      <c r="G619" s="78"/>
      <c r="H619" s="78"/>
      <c r="I619" s="78"/>
      <c r="J619" s="78"/>
      <c r="K619" s="78"/>
      <c r="L619" s="78"/>
      <c r="M619" s="78"/>
      <c r="N619" s="78"/>
      <c r="O619" s="82"/>
      <c r="P619" s="82"/>
      <c r="Q619" s="82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</row>
    <row r="620" spans="1:33" ht="13.2">
      <c r="A620" s="10"/>
      <c r="B620" s="10"/>
      <c r="C620" s="10"/>
      <c r="D620" s="10"/>
      <c r="E620" s="10"/>
      <c r="F620" s="78"/>
      <c r="G620" s="78"/>
      <c r="H620" s="78"/>
      <c r="I620" s="78"/>
      <c r="J620" s="78"/>
      <c r="K620" s="78"/>
      <c r="L620" s="78"/>
      <c r="M620" s="78"/>
      <c r="N620" s="78"/>
      <c r="O620" s="82"/>
      <c r="P620" s="82"/>
      <c r="Q620" s="82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</row>
    <row r="621" spans="1:33" ht="13.2">
      <c r="A621" s="10"/>
      <c r="B621" s="10"/>
      <c r="C621" s="10"/>
      <c r="D621" s="10"/>
      <c r="E621" s="10"/>
      <c r="F621" s="78"/>
      <c r="G621" s="78"/>
      <c r="H621" s="78"/>
      <c r="I621" s="78"/>
      <c r="J621" s="78"/>
      <c r="K621" s="78"/>
      <c r="L621" s="78"/>
      <c r="M621" s="78"/>
      <c r="N621" s="78"/>
      <c r="O621" s="82"/>
      <c r="P621" s="82"/>
      <c r="Q621" s="82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</row>
    <row r="622" spans="1:33" ht="13.2">
      <c r="A622" s="10"/>
      <c r="B622" s="10"/>
      <c r="C622" s="10"/>
      <c r="D622" s="10"/>
      <c r="E622" s="10"/>
      <c r="F622" s="78"/>
      <c r="G622" s="78"/>
      <c r="H622" s="78"/>
      <c r="I622" s="78"/>
      <c r="J622" s="78"/>
      <c r="K622" s="78"/>
      <c r="L622" s="78"/>
      <c r="M622" s="78"/>
      <c r="N622" s="78"/>
      <c r="O622" s="82"/>
      <c r="P622" s="82"/>
      <c r="Q622" s="82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</row>
    <row r="623" spans="1:33" ht="13.2">
      <c r="A623" s="10"/>
      <c r="B623" s="10"/>
      <c r="C623" s="10"/>
      <c r="D623" s="10"/>
      <c r="E623" s="10"/>
      <c r="F623" s="78"/>
      <c r="G623" s="78"/>
      <c r="H623" s="78"/>
      <c r="I623" s="78"/>
      <c r="J623" s="78"/>
      <c r="K623" s="78"/>
      <c r="L623" s="78"/>
      <c r="M623" s="78"/>
      <c r="N623" s="78"/>
      <c r="O623" s="82"/>
      <c r="P623" s="82"/>
      <c r="Q623" s="82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</row>
    <row r="624" spans="1:33" ht="13.2">
      <c r="A624" s="10"/>
      <c r="B624" s="10"/>
      <c r="C624" s="10"/>
      <c r="D624" s="10"/>
      <c r="E624" s="10"/>
      <c r="F624" s="78"/>
      <c r="G624" s="78"/>
      <c r="H624" s="78"/>
      <c r="I624" s="78"/>
      <c r="J624" s="78"/>
      <c r="K624" s="78"/>
      <c r="L624" s="78"/>
      <c r="M624" s="78"/>
      <c r="N624" s="78"/>
      <c r="O624" s="82"/>
      <c r="P624" s="82"/>
      <c r="Q624" s="82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</row>
    <row r="625" spans="1:33" ht="13.2">
      <c r="A625" s="10"/>
      <c r="B625" s="10"/>
      <c r="C625" s="10"/>
      <c r="D625" s="10"/>
      <c r="E625" s="10"/>
      <c r="F625" s="78"/>
      <c r="G625" s="78"/>
      <c r="H625" s="78"/>
      <c r="I625" s="78"/>
      <c r="J625" s="78"/>
      <c r="K625" s="78"/>
      <c r="L625" s="78"/>
      <c r="M625" s="78"/>
      <c r="N625" s="78"/>
      <c r="O625" s="82"/>
      <c r="P625" s="82"/>
      <c r="Q625" s="82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</row>
    <row r="626" spans="1:33" ht="13.2">
      <c r="A626" s="10"/>
      <c r="B626" s="10"/>
      <c r="C626" s="10"/>
      <c r="D626" s="10"/>
      <c r="E626" s="10"/>
      <c r="F626" s="78"/>
      <c r="G626" s="78"/>
      <c r="H626" s="78"/>
      <c r="I626" s="78"/>
      <c r="J626" s="78"/>
      <c r="K626" s="78"/>
      <c r="L626" s="78"/>
      <c r="M626" s="78"/>
      <c r="N626" s="78"/>
      <c r="O626" s="82"/>
      <c r="P626" s="82"/>
      <c r="Q626" s="82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</row>
    <row r="627" spans="1:33" ht="13.2">
      <c r="A627" s="10"/>
      <c r="B627" s="10"/>
      <c r="C627" s="10"/>
      <c r="D627" s="10"/>
      <c r="E627" s="10"/>
      <c r="F627" s="78"/>
      <c r="G627" s="78"/>
      <c r="H627" s="78"/>
      <c r="I627" s="78"/>
      <c r="J627" s="78"/>
      <c r="K627" s="78"/>
      <c r="L627" s="78"/>
      <c r="M627" s="78"/>
      <c r="N627" s="78"/>
      <c r="O627" s="82"/>
      <c r="P627" s="82"/>
      <c r="Q627" s="82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</row>
    <row r="628" spans="1:33" ht="13.2">
      <c r="A628" s="10"/>
      <c r="B628" s="10"/>
      <c r="C628" s="10"/>
      <c r="D628" s="10"/>
      <c r="E628" s="10"/>
      <c r="F628" s="78"/>
      <c r="G628" s="78"/>
      <c r="H628" s="78"/>
      <c r="I628" s="78"/>
      <c r="J628" s="78"/>
      <c r="K628" s="78"/>
      <c r="L628" s="78"/>
      <c r="M628" s="78"/>
      <c r="N628" s="78"/>
      <c r="O628" s="82"/>
      <c r="P628" s="82"/>
      <c r="Q628" s="82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</row>
    <row r="629" spans="1:33" ht="13.2">
      <c r="A629" s="10"/>
      <c r="B629" s="10"/>
      <c r="C629" s="10"/>
      <c r="D629" s="10"/>
      <c r="E629" s="10"/>
      <c r="F629" s="78"/>
      <c r="G629" s="78"/>
      <c r="H629" s="78"/>
      <c r="I629" s="78"/>
      <c r="J629" s="78"/>
      <c r="K629" s="78"/>
      <c r="L629" s="78"/>
      <c r="M629" s="78"/>
      <c r="N629" s="78"/>
      <c r="O629" s="82"/>
      <c r="P629" s="82"/>
      <c r="Q629" s="82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</row>
    <row r="630" spans="1:33" ht="13.2">
      <c r="A630" s="10"/>
      <c r="B630" s="10"/>
      <c r="C630" s="10"/>
      <c r="D630" s="10"/>
      <c r="E630" s="10"/>
      <c r="F630" s="78"/>
      <c r="G630" s="78"/>
      <c r="H630" s="78"/>
      <c r="I630" s="78"/>
      <c r="J630" s="78"/>
      <c r="K630" s="78"/>
      <c r="L630" s="78"/>
      <c r="M630" s="78"/>
      <c r="N630" s="78"/>
      <c r="O630" s="82"/>
      <c r="P630" s="82"/>
      <c r="Q630" s="82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</row>
    <row r="631" spans="1:33" ht="13.2">
      <c r="A631" s="10"/>
      <c r="B631" s="10"/>
      <c r="C631" s="10"/>
      <c r="D631" s="10"/>
      <c r="E631" s="10"/>
      <c r="F631" s="78"/>
      <c r="G631" s="78"/>
      <c r="H631" s="78"/>
      <c r="I631" s="78"/>
      <c r="J631" s="78"/>
      <c r="K631" s="78"/>
      <c r="L631" s="78"/>
      <c r="M631" s="78"/>
      <c r="N631" s="78"/>
      <c r="O631" s="82"/>
      <c r="P631" s="82"/>
      <c r="Q631" s="82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</row>
    <row r="632" spans="1:33" ht="13.2">
      <c r="A632" s="10"/>
      <c r="B632" s="10"/>
      <c r="C632" s="10"/>
      <c r="D632" s="10"/>
      <c r="E632" s="10"/>
      <c r="F632" s="78"/>
      <c r="G632" s="78"/>
      <c r="H632" s="78"/>
      <c r="I632" s="78"/>
      <c r="J632" s="78"/>
      <c r="K632" s="78"/>
      <c r="L632" s="78"/>
      <c r="M632" s="78"/>
      <c r="N632" s="78"/>
      <c r="O632" s="82"/>
      <c r="P632" s="82"/>
      <c r="Q632" s="82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</row>
    <row r="633" spans="1:33" ht="13.2">
      <c r="A633" s="10"/>
      <c r="B633" s="10"/>
      <c r="C633" s="10"/>
      <c r="D633" s="10"/>
      <c r="E633" s="10"/>
      <c r="F633" s="78"/>
      <c r="G633" s="78"/>
      <c r="H633" s="78"/>
      <c r="I633" s="78"/>
      <c r="J633" s="78"/>
      <c r="K633" s="78"/>
      <c r="L633" s="78"/>
      <c r="M633" s="78"/>
      <c r="N633" s="78"/>
      <c r="O633" s="82"/>
      <c r="P633" s="82"/>
      <c r="Q633" s="82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</row>
    <row r="634" spans="1:33" ht="13.2">
      <c r="A634" s="10"/>
      <c r="B634" s="10"/>
      <c r="C634" s="10"/>
      <c r="D634" s="10"/>
      <c r="E634" s="10"/>
      <c r="F634" s="78"/>
      <c r="G634" s="78"/>
      <c r="H634" s="78"/>
      <c r="I634" s="78"/>
      <c r="J634" s="78"/>
      <c r="K634" s="78"/>
      <c r="L634" s="78"/>
      <c r="M634" s="78"/>
      <c r="N634" s="78"/>
      <c r="O634" s="82"/>
      <c r="P634" s="82"/>
      <c r="Q634" s="82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</row>
    <row r="635" spans="1:33" ht="13.2">
      <c r="A635" s="10"/>
      <c r="B635" s="10"/>
      <c r="C635" s="10"/>
      <c r="D635" s="10"/>
      <c r="E635" s="10"/>
      <c r="F635" s="78"/>
      <c r="G635" s="78"/>
      <c r="H635" s="78"/>
      <c r="I635" s="78"/>
      <c r="J635" s="78"/>
      <c r="K635" s="78"/>
      <c r="L635" s="78"/>
      <c r="M635" s="78"/>
      <c r="N635" s="78"/>
      <c r="O635" s="82"/>
      <c r="P635" s="82"/>
      <c r="Q635" s="82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</row>
    <row r="636" spans="1:33" ht="13.2">
      <c r="A636" s="10"/>
      <c r="B636" s="10"/>
      <c r="C636" s="10"/>
      <c r="D636" s="10"/>
      <c r="E636" s="10"/>
      <c r="F636" s="78"/>
      <c r="G636" s="78"/>
      <c r="H636" s="78"/>
      <c r="I636" s="78"/>
      <c r="J636" s="78"/>
      <c r="K636" s="78"/>
      <c r="L636" s="78"/>
      <c r="M636" s="78"/>
      <c r="N636" s="78"/>
      <c r="O636" s="82"/>
      <c r="P636" s="82"/>
      <c r="Q636" s="82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</row>
    <row r="637" spans="1:33" ht="13.2">
      <c r="A637" s="10"/>
      <c r="B637" s="10"/>
      <c r="C637" s="10"/>
      <c r="D637" s="10"/>
      <c r="E637" s="10"/>
      <c r="F637" s="78"/>
      <c r="G637" s="78"/>
      <c r="H637" s="78"/>
      <c r="I637" s="78"/>
      <c r="J637" s="78"/>
      <c r="K637" s="78"/>
      <c r="L637" s="78"/>
      <c r="M637" s="78"/>
      <c r="N637" s="78"/>
      <c r="O637" s="82"/>
      <c r="P637" s="82"/>
      <c r="Q637" s="82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</row>
    <row r="638" spans="1:33" ht="13.2">
      <c r="A638" s="10"/>
      <c r="B638" s="10"/>
      <c r="C638" s="10"/>
      <c r="D638" s="10"/>
      <c r="E638" s="10"/>
      <c r="F638" s="78"/>
      <c r="G638" s="78"/>
      <c r="H638" s="78"/>
      <c r="I638" s="78"/>
      <c r="J638" s="78"/>
      <c r="K638" s="78"/>
      <c r="L638" s="78"/>
      <c r="M638" s="78"/>
      <c r="N638" s="78"/>
      <c r="O638" s="82"/>
      <c r="P638" s="82"/>
      <c r="Q638" s="82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</row>
    <row r="639" spans="1:33" ht="13.2">
      <c r="A639" s="10"/>
      <c r="B639" s="10"/>
      <c r="C639" s="10"/>
      <c r="D639" s="10"/>
      <c r="E639" s="10"/>
      <c r="F639" s="78"/>
      <c r="G639" s="78"/>
      <c r="H639" s="78"/>
      <c r="I639" s="78"/>
      <c r="J639" s="78"/>
      <c r="K639" s="78"/>
      <c r="L639" s="78"/>
      <c r="M639" s="78"/>
      <c r="N639" s="78"/>
      <c r="O639" s="82"/>
      <c r="P639" s="82"/>
      <c r="Q639" s="82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</row>
    <row r="640" spans="1:33" ht="13.2">
      <c r="A640" s="10"/>
      <c r="B640" s="10"/>
      <c r="C640" s="10"/>
      <c r="D640" s="10"/>
      <c r="E640" s="10"/>
      <c r="F640" s="78"/>
      <c r="G640" s="78"/>
      <c r="H640" s="78"/>
      <c r="I640" s="78"/>
      <c r="J640" s="78"/>
      <c r="K640" s="78"/>
      <c r="L640" s="78"/>
      <c r="M640" s="78"/>
      <c r="N640" s="78"/>
      <c r="O640" s="82"/>
      <c r="P640" s="82"/>
      <c r="Q640" s="82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</row>
    <row r="641" spans="1:33" ht="13.2">
      <c r="A641" s="10"/>
      <c r="B641" s="10"/>
      <c r="C641" s="10"/>
      <c r="D641" s="10"/>
      <c r="E641" s="10"/>
      <c r="F641" s="78"/>
      <c r="G641" s="78"/>
      <c r="H641" s="78"/>
      <c r="I641" s="78"/>
      <c r="J641" s="78"/>
      <c r="K641" s="78"/>
      <c r="L641" s="78"/>
      <c r="M641" s="78"/>
      <c r="N641" s="78"/>
      <c r="O641" s="82"/>
      <c r="P641" s="82"/>
      <c r="Q641" s="82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</row>
    <row r="642" spans="1:33" ht="13.2">
      <c r="A642" s="10"/>
      <c r="B642" s="10"/>
      <c r="C642" s="10"/>
      <c r="D642" s="10"/>
      <c r="E642" s="10"/>
      <c r="F642" s="78"/>
      <c r="G642" s="78"/>
      <c r="H642" s="78"/>
      <c r="I642" s="78"/>
      <c r="J642" s="78"/>
      <c r="K642" s="78"/>
      <c r="L642" s="78"/>
      <c r="M642" s="78"/>
      <c r="N642" s="78"/>
      <c r="O642" s="82"/>
      <c r="P642" s="82"/>
      <c r="Q642" s="82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</row>
    <row r="643" spans="1:33" ht="13.2">
      <c r="A643" s="10"/>
      <c r="B643" s="10"/>
      <c r="C643" s="10"/>
      <c r="D643" s="10"/>
      <c r="E643" s="10"/>
      <c r="F643" s="78"/>
      <c r="G643" s="78"/>
      <c r="H643" s="78"/>
      <c r="I643" s="78"/>
      <c r="J643" s="78"/>
      <c r="K643" s="78"/>
      <c r="L643" s="78"/>
      <c r="M643" s="78"/>
      <c r="N643" s="78"/>
      <c r="O643" s="82"/>
      <c r="P643" s="82"/>
      <c r="Q643" s="82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</row>
    <row r="644" spans="1:33" ht="13.2">
      <c r="A644" s="10"/>
      <c r="B644" s="10"/>
      <c r="C644" s="10"/>
      <c r="D644" s="10"/>
      <c r="E644" s="10"/>
      <c r="F644" s="78"/>
      <c r="G644" s="78"/>
      <c r="H644" s="78"/>
      <c r="I644" s="78"/>
      <c r="J644" s="78"/>
      <c r="K644" s="78"/>
      <c r="L644" s="78"/>
      <c r="M644" s="78"/>
      <c r="N644" s="78"/>
      <c r="O644" s="82"/>
      <c r="P644" s="82"/>
      <c r="Q644" s="82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</row>
    <row r="645" spans="1:33" ht="13.2">
      <c r="A645" s="10"/>
      <c r="B645" s="10"/>
      <c r="C645" s="10"/>
      <c r="D645" s="10"/>
      <c r="E645" s="10"/>
      <c r="F645" s="78"/>
      <c r="G645" s="78"/>
      <c r="H645" s="78"/>
      <c r="I645" s="78"/>
      <c r="J645" s="78"/>
      <c r="K645" s="78"/>
      <c r="L645" s="78"/>
      <c r="M645" s="78"/>
      <c r="N645" s="78"/>
      <c r="O645" s="82"/>
      <c r="P645" s="82"/>
      <c r="Q645" s="82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</row>
    <row r="646" spans="1:33" ht="13.2">
      <c r="A646" s="10"/>
      <c r="B646" s="10"/>
      <c r="C646" s="10"/>
      <c r="D646" s="10"/>
      <c r="E646" s="10"/>
      <c r="F646" s="78"/>
      <c r="G646" s="78"/>
      <c r="H646" s="78"/>
      <c r="I646" s="78"/>
      <c r="J646" s="78"/>
      <c r="K646" s="78"/>
      <c r="L646" s="78"/>
      <c r="M646" s="78"/>
      <c r="N646" s="78"/>
      <c r="O646" s="82"/>
      <c r="P646" s="82"/>
      <c r="Q646" s="82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</row>
    <row r="647" spans="1:33" ht="13.2">
      <c r="A647" s="10"/>
      <c r="B647" s="10"/>
      <c r="C647" s="10"/>
      <c r="D647" s="10"/>
      <c r="E647" s="10"/>
      <c r="F647" s="78"/>
      <c r="G647" s="78"/>
      <c r="H647" s="78"/>
      <c r="I647" s="78"/>
      <c r="J647" s="78"/>
      <c r="K647" s="78"/>
      <c r="L647" s="78"/>
      <c r="M647" s="78"/>
      <c r="N647" s="78"/>
      <c r="O647" s="82"/>
      <c r="P647" s="82"/>
      <c r="Q647" s="82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</row>
    <row r="648" spans="1:33" ht="13.2">
      <c r="A648" s="10"/>
      <c r="B648" s="10"/>
      <c r="C648" s="10"/>
      <c r="D648" s="10"/>
      <c r="E648" s="10"/>
      <c r="F648" s="78"/>
      <c r="G648" s="78"/>
      <c r="H648" s="78"/>
      <c r="I648" s="78"/>
      <c r="J648" s="78"/>
      <c r="K648" s="78"/>
      <c r="L648" s="78"/>
      <c r="M648" s="78"/>
      <c r="N648" s="78"/>
      <c r="O648" s="82"/>
      <c r="P648" s="82"/>
      <c r="Q648" s="82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</row>
    <row r="649" spans="1:33" ht="13.2">
      <c r="A649" s="10"/>
      <c r="B649" s="10"/>
      <c r="C649" s="10"/>
      <c r="D649" s="10"/>
      <c r="E649" s="10"/>
      <c r="F649" s="78"/>
      <c r="G649" s="78"/>
      <c r="H649" s="78"/>
      <c r="I649" s="78"/>
      <c r="J649" s="78"/>
      <c r="K649" s="78"/>
      <c r="L649" s="78"/>
      <c r="M649" s="78"/>
      <c r="N649" s="78"/>
      <c r="O649" s="82"/>
      <c r="P649" s="82"/>
      <c r="Q649" s="82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</row>
    <row r="650" spans="1:33" ht="13.2">
      <c r="A650" s="10"/>
      <c r="B650" s="10"/>
      <c r="C650" s="10"/>
      <c r="D650" s="10"/>
      <c r="E650" s="10"/>
      <c r="F650" s="78"/>
      <c r="G650" s="78"/>
      <c r="H650" s="78"/>
      <c r="I650" s="78"/>
      <c r="J650" s="78"/>
      <c r="K650" s="78"/>
      <c r="L650" s="78"/>
      <c r="M650" s="78"/>
      <c r="N650" s="78"/>
      <c r="O650" s="82"/>
      <c r="P650" s="82"/>
      <c r="Q650" s="82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</row>
    <row r="651" spans="1:33" ht="13.2">
      <c r="A651" s="10"/>
      <c r="B651" s="10"/>
      <c r="C651" s="10"/>
      <c r="D651" s="10"/>
      <c r="E651" s="10"/>
      <c r="F651" s="78"/>
      <c r="G651" s="78"/>
      <c r="H651" s="78"/>
      <c r="I651" s="78"/>
      <c r="J651" s="78"/>
      <c r="K651" s="78"/>
      <c r="L651" s="78"/>
      <c r="M651" s="78"/>
      <c r="N651" s="78"/>
      <c r="O651" s="82"/>
      <c r="P651" s="82"/>
      <c r="Q651" s="82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</row>
    <row r="652" spans="1:33" ht="13.2">
      <c r="A652" s="10"/>
      <c r="B652" s="10"/>
      <c r="C652" s="10"/>
      <c r="D652" s="10"/>
      <c r="E652" s="10"/>
      <c r="F652" s="78"/>
      <c r="G652" s="78"/>
      <c r="H652" s="78"/>
      <c r="I652" s="78"/>
      <c r="J652" s="78"/>
      <c r="K652" s="78"/>
      <c r="L652" s="78"/>
      <c r="M652" s="78"/>
      <c r="N652" s="78"/>
      <c r="O652" s="82"/>
      <c r="P652" s="82"/>
      <c r="Q652" s="82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</row>
    <row r="653" spans="1:33" ht="13.2">
      <c r="A653" s="10"/>
      <c r="B653" s="10"/>
      <c r="C653" s="10"/>
      <c r="D653" s="10"/>
      <c r="E653" s="10"/>
      <c r="F653" s="78"/>
      <c r="G653" s="78"/>
      <c r="H653" s="78"/>
      <c r="I653" s="78"/>
      <c r="J653" s="78"/>
      <c r="K653" s="78"/>
      <c r="L653" s="78"/>
      <c r="M653" s="78"/>
      <c r="N653" s="78"/>
      <c r="O653" s="82"/>
      <c r="P653" s="82"/>
      <c r="Q653" s="82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</row>
    <row r="654" spans="1:33" ht="13.2">
      <c r="A654" s="10"/>
      <c r="B654" s="10"/>
      <c r="C654" s="10"/>
      <c r="D654" s="10"/>
      <c r="E654" s="10"/>
      <c r="F654" s="78"/>
      <c r="G654" s="78"/>
      <c r="H654" s="78"/>
      <c r="I654" s="78"/>
      <c r="J654" s="78"/>
      <c r="K654" s="78"/>
      <c r="L654" s="78"/>
      <c r="M654" s="78"/>
      <c r="N654" s="78"/>
      <c r="O654" s="82"/>
      <c r="P654" s="82"/>
      <c r="Q654" s="82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</row>
    <row r="655" spans="1:33" ht="13.2">
      <c r="A655" s="10"/>
      <c r="B655" s="10"/>
      <c r="C655" s="10"/>
      <c r="D655" s="10"/>
      <c r="E655" s="10"/>
      <c r="F655" s="78"/>
      <c r="G655" s="78"/>
      <c r="H655" s="78"/>
      <c r="I655" s="78"/>
      <c r="J655" s="78"/>
      <c r="K655" s="78"/>
      <c r="L655" s="78"/>
      <c r="M655" s="78"/>
      <c r="N655" s="78"/>
      <c r="O655" s="82"/>
      <c r="P655" s="82"/>
      <c r="Q655" s="82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</row>
    <row r="656" spans="1:33" ht="13.2">
      <c r="A656" s="10"/>
      <c r="B656" s="10"/>
      <c r="C656" s="10"/>
      <c r="D656" s="10"/>
      <c r="E656" s="10"/>
      <c r="F656" s="78"/>
      <c r="G656" s="78"/>
      <c r="H656" s="78"/>
      <c r="I656" s="78"/>
      <c r="J656" s="78"/>
      <c r="K656" s="78"/>
      <c r="L656" s="78"/>
      <c r="M656" s="78"/>
      <c r="N656" s="78"/>
      <c r="O656" s="82"/>
      <c r="P656" s="82"/>
      <c r="Q656" s="82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</row>
    <row r="657" spans="1:33" ht="13.2">
      <c r="A657" s="10"/>
      <c r="B657" s="10"/>
      <c r="C657" s="10"/>
      <c r="D657" s="10"/>
      <c r="E657" s="10"/>
      <c r="F657" s="78"/>
      <c r="G657" s="78"/>
      <c r="H657" s="78"/>
      <c r="I657" s="78"/>
      <c r="J657" s="78"/>
      <c r="K657" s="78"/>
      <c r="L657" s="78"/>
      <c r="M657" s="78"/>
      <c r="N657" s="78"/>
      <c r="O657" s="82"/>
      <c r="P657" s="82"/>
      <c r="Q657" s="82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</row>
    <row r="658" spans="1:33" ht="13.2">
      <c r="A658" s="10"/>
      <c r="B658" s="10"/>
      <c r="C658" s="10"/>
      <c r="D658" s="10"/>
      <c r="E658" s="10"/>
      <c r="F658" s="78"/>
      <c r="G658" s="78"/>
      <c r="H658" s="78"/>
      <c r="I658" s="78"/>
      <c r="J658" s="78"/>
      <c r="K658" s="78"/>
      <c r="L658" s="78"/>
      <c r="M658" s="78"/>
      <c r="N658" s="78"/>
      <c r="O658" s="82"/>
      <c r="P658" s="82"/>
      <c r="Q658" s="82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</row>
    <row r="659" spans="1:33" ht="13.2">
      <c r="A659" s="10"/>
      <c r="B659" s="10"/>
      <c r="C659" s="10"/>
      <c r="D659" s="10"/>
      <c r="E659" s="10"/>
      <c r="F659" s="78"/>
      <c r="G659" s="78"/>
      <c r="H659" s="78"/>
      <c r="I659" s="78"/>
      <c r="J659" s="78"/>
      <c r="K659" s="78"/>
      <c r="L659" s="78"/>
      <c r="M659" s="78"/>
      <c r="N659" s="78"/>
      <c r="O659" s="82"/>
      <c r="P659" s="82"/>
      <c r="Q659" s="82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</row>
    <row r="660" spans="1:33" ht="13.2">
      <c r="A660" s="10"/>
      <c r="B660" s="10"/>
      <c r="C660" s="10"/>
      <c r="D660" s="10"/>
      <c r="E660" s="10"/>
      <c r="F660" s="78"/>
      <c r="G660" s="78"/>
      <c r="H660" s="78"/>
      <c r="I660" s="78"/>
      <c r="J660" s="78"/>
      <c r="K660" s="78"/>
      <c r="L660" s="78"/>
      <c r="M660" s="78"/>
      <c r="N660" s="78"/>
      <c r="O660" s="82"/>
      <c r="P660" s="82"/>
      <c r="Q660" s="82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</row>
    <row r="661" spans="1:33" ht="13.2">
      <c r="A661" s="10"/>
      <c r="B661" s="10"/>
      <c r="C661" s="10"/>
      <c r="D661" s="10"/>
      <c r="E661" s="10"/>
      <c r="F661" s="78"/>
      <c r="G661" s="78"/>
      <c r="H661" s="78"/>
      <c r="I661" s="78"/>
      <c r="J661" s="78"/>
      <c r="K661" s="78"/>
      <c r="L661" s="78"/>
      <c r="M661" s="78"/>
      <c r="N661" s="78"/>
      <c r="O661" s="82"/>
      <c r="P661" s="82"/>
      <c r="Q661" s="82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</row>
    <row r="662" spans="1:33" ht="13.2">
      <c r="A662" s="10"/>
      <c r="B662" s="10"/>
      <c r="C662" s="10"/>
      <c r="D662" s="10"/>
      <c r="E662" s="10"/>
      <c r="F662" s="78"/>
      <c r="G662" s="78"/>
      <c r="H662" s="78"/>
      <c r="I662" s="78"/>
      <c r="J662" s="78"/>
      <c r="K662" s="78"/>
      <c r="L662" s="78"/>
      <c r="M662" s="78"/>
      <c r="N662" s="78"/>
      <c r="O662" s="82"/>
      <c r="P662" s="82"/>
      <c r="Q662" s="82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</row>
    <row r="663" spans="1:33" ht="13.2">
      <c r="A663" s="10"/>
      <c r="B663" s="10"/>
      <c r="C663" s="10"/>
      <c r="D663" s="10"/>
      <c r="E663" s="10"/>
      <c r="F663" s="78"/>
      <c r="G663" s="78"/>
      <c r="H663" s="78"/>
      <c r="I663" s="78"/>
      <c r="J663" s="78"/>
      <c r="K663" s="78"/>
      <c r="L663" s="78"/>
      <c r="M663" s="78"/>
      <c r="N663" s="78"/>
      <c r="O663" s="82"/>
      <c r="P663" s="82"/>
      <c r="Q663" s="82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</row>
    <row r="664" spans="1:33" ht="13.2">
      <c r="A664" s="10"/>
      <c r="B664" s="10"/>
      <c r="C664" s="10"/>
      <c r="D664" s="10"/>
      <c r="E664" s="10"/>
      <c r="F664" s="78"/>
      <c r="G664" s="78"/>
      <c r="H664" s="78"/>
      <c r="I664" s="78"/>
      <c r="J664" s="78"/>
      <c r="K664" s="78"/>
      <c r="L664" s="78"/>
      <c r="M664" s="78"/>
      <c r="N664" s="78"/>
      <c r="O664" s="82"/>
      <c r="P664" s="82"/>
      <c r="Q664" s="82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</row>
    <row r="665" spans="1:33" ht="13.2">
      <c r="A665" s="10"/>
      <c r="B665" s="10"/>
      <c r="C665" s="10"/>
      <c r="D665" s="10"/>
      <c r="E665" s="10"/>
      <c r="F665" s="78"/>
      <c r="G665" s="78"/>
      <c r="H665" s="78"/>
      <c r="I665" s="78"/>
      <c r="J665" s="78"/>
      <c r="K665" s="78"/>
      <c r="L665" s="78"/>
      <c r="M665" s="78"/>
      <c r="N665" s="78"/>
      <c r="O665" s="82"/>
      <c r="P665" s="82"/>
      <c r="Q665" s="82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</row>
    <row r="666" spans="1:33" ht="13.2">
      <c r="A666" s="10"/>
      <c r="B666" s="10"/>
      <c r="C666" s="10"/>
      <c r="D666" s="10"/>
      <c r="E666" s="10"/>
      <c r="F666" s="78"/>
      <c r="G666" s="78"/>
      <c r="H666" s="78"/>
      <c r="I666" s="78"/>
      <c r="J666" s="78"/>
      <c r="K666" s="78"/>
      <c r="L666" s="78"/>
      <c r="M666" s="78"/>
      <c r="N666" s="78"/>
      <c r="O666" s="82"/>
      <c r="P666" s="82"/>
      <c r="Q666" s="82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</row>
    <row r="667" spans="1:33" ht="13.2">
      <c r="A667" s="10"/>
      <c r="B667" s="10"/>
      <c r="C667" s="10"/>
      <c r="D667" s="10"/>
      <c r="E667" s="10"/>
      <c r="F667" s="78"/>
      <c r="G667" s="78"/>
      <c r="H667" s="78"/>
      <c r="I667" s="78"/>
      <c r="J667" s="78"/>
      <c r="K667" s="78"/>
      <c r="L667" s="78"/>
      <c r="M667" s="78"/>
      <c r="N667" s="78"/>
      <c r="O667" s="82"/>
      <c r="P667" s="82"/>
      <c r="Q667" s="82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</row>
    <row r="668" spans="1:33" ht="13.2">
      <c r="A668" s="10"/>
      <c r="B668" s="10"/>
      <c r="C668" s="10"/>
      <c r="D668" s="10"/>
      <c r="E668" s="10"/>
      <c r="F668" s="78"/>
      <c r="G668" s="78"/>
      <c r="H668" s="78"/>
      <c r="I668" s="78"/>
      <c r="J668" s="78"/>
      <c r="K668" s="78"/>
      <c r="L668" s="78"/>
      <c r="M668" s="78"/>
      <c r="N668" s="78"/>
      <c r="O668" s="82"/>
      <c r="P668" s="82"/>
      <c r="Q668" s="82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</row>
    <row r="669" spans="1:33" ht="13.2">
      <c r="A669" s="10"/>
      <c r="B669" s="10"/>
      <c r="C669" s="10"/>
      <c r="D669" s="10"/>
      <c r="E669" s="10"/>
      <c r="F669" s="78"/>
      <c r="G669" s="78"/>
      <c r="H669" s="78"/>
      <c r="I669" s="78"/>
      <c r="J669" s="78"/>
      <c r="K669" s="78"/>
      <c r="L669" s="78"/>
      <c r="M669" s="78"/>
      <c r="N669" s="78"/>
      <c r="O669" s="82"/>
      <c r="P669" s="82"/>
      <c r="Q669" s="82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</row>
    <row r="670" spans="1:33" ht="13.2">
      <c r="A670" s="10"/>
      <c r="B670" s="10"/>
      <c r="C670" s="10"/>
      <c r="D670" s="10"/>
      <c r="E670" s="10"/>
      <c r="F670" s="78"/>
      <c r="G670" s="78"/>
      <c r="H670" s="78"/>
      <c r="I670" s="78"/>
      <c r="J670" s="78"/>
      <c r="K670" s="78"/>
      <c r="L670" s="78"/>
      <c r="M670" s="78"/>
      <c r="N670" s="78"/>
      <c r="O670" s="82"/>
      <c r="P670" s="82"/>
      <c r="Q670" s="82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</row>
    <row r="671" spans="1:33" ht="13.2">
      <c r="A671" s="10"/>
      <c r="B671" s="10"/>
      <c r="C671" s="10"/>
      <c r="D671" s="10"/>
      <c r="E671" s="10"/>
      <c r="F671" s="78"/>
      <c r="G671" s="78"/>
      <c r="H671" s="78"/>
      <c r="I671" s="78"/>
      <c r="J671" s="78"/>
      <c r="K671" s="78"/>
      <c r="L671" s="78"/>
      <c r="M671" s="78"/>
      <c r="N671" s="78"/>
      <c r="O671" s="82"/>
      <c r="P671" s="82"/>
      <c r="Q671" s="82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</row>
    <row r="672" spans="1:33" ht="13.2">
      <c r="A672" s="10"/>
      <c r="B672" s="10"/>
      <c r="C672" s="10"/>
      <c r="D672" s="10"/>
      <c r="E672" s="10"/>
      <c r="F672" s="78"/>
      <c r="G672" s="78"/>
      <c r="H672" s="78"/>
      <c r="I672" s="78"/>
      <c r="J672" s="78"/>
      <c r="K672" s="78"/>
      <c r="L672" s="78"/>
      <c r="M672" s="78"/>
      <c r="N672" s="78"/>
      <c r="O672" s="82"/>
      <c r="P672" s="82"/>
      <c r="Q672" s="82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</row>
    <row r="673" spans="1:33" ht="13.2">
      <c r="A673" s="10"/>
      <c r="B673" s="10"/>
      <c r="C673" s="10"/>
      <c r="D673" s="10"/>
      <c r="E673" s="10"/>
      <c r="F673" s="78"/>
      <c r="G673" s="78"/>
      <c r="H673" s="78"/>
      <c r="I673" s="78"/>
      <c r="J673" s="78"/>
      <c r="K673" s="78"/>
      <c r="L673" s="78"/>
      <c r="M673" s="78"/>
      <c r="N673" s="78"/>
      <c r="O673" s="82"/>
      <c r="P673" s="82"/>
      <c r="Q673" s="82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</row>
    <row r="674" spans="1:33" ht="13.2">
      <c r="A674" s="10"/>
      <c r="B674" s="10"/>
      <c r="C674" s="10"/>
      <c r="D674" s="10"/>
      <c r="E674" s="10"/>
      <c r="F674" s="78"/>
      <c r="G674" s="78"/>
      <c r="H674" s="78"/>
      <c r="I674" s="78"/>
      <c r="J674" s="78"/>
      <c r="K674" s="78"/>
      <c r="L674" s="78"/>
      <c r="M674" s="78"/>
      <c r="N674" s="78"/>
      <c r="O674" s="82"/>
      <c r="P674" s="82"/>
      <c r="Q674" s="82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</row>
    <row r="675" spans="1:33" ht="13.2">
      <c r="A675" s="10"/>
      <c r="B675" s="10"/>
      <c r="C675" s="10"/>
      <c r="D675" s="10"/>
      <c r="E675" s="10"/>
      <c r="F675" s="78"/>
      <c r="G675" s="78"/>
      <c r="H675" s="78"/>
      <c r="I675" s="78"/>
      <c r="J675" s="78"/>
      <c r="K675" s="78"/>
      <c r="L675" s="78"/>
      <c r="M675" s="78"/>
      <c r="N675" s="78"/>
      <c r="O675" s="82"/>
      <c r="P675" s="82"/>
      <c r="Q675" s="82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</row>
    <row r="676" spans="1:33" ht="13.2">
      <c r="A676" s="10"/>
      <c r="B676" s="10"/>
      <c r="C676" s="10"/>
      <c r="D676" s="10"/>
      <c r="E676" s="10"/>
      <c r="F676" s="78"/>
      <c r="G676" s="78"/>
      <c r="H676" s="78"/>
      <c r="I676" s="78"/>
      <c r="J676" s="78"/>
      <c r="K676" s="78"/>
      <c r="L676" s="78"/>
      <c r="M676" s="78"/>
      <c r="N676" s="78"/>
      <c r="O676" s="82"/>
      <c r="P676" s="82"/>
      <c r="Q676" s="82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</row>
    <row r="677" spans="1:33" ht="13.2">
      <c r="A677" s="10"/>
      <c r="B677" s="10"/>
      <c r="C677" s="10"/>
      <c r="D677" s="10"/>
      <c r="E677" s="10"/>
      <c r="F677" s="78"/>
      <c r="G677" s="78"/>
      <c r="H677" s="78"/>
      <c r="I677" s="78"/>
      <c r="J677" s="78"/>
      <c r="K677" s="78"/>
      <c r="L677" s="78"/>
      <c r="M677" s="78"/>
      <c r="N677" s="78"/>
      <c r="O677" s="82"/>
      <c r="P677" s="82"/>
      <c r="Q677" s="82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</row>
    <row r="678" spans="1:33" ht="13.2">
      <c r="A678" s="10"/>
      <c r="B678" s="10"/>
      <c r="C678" s="10"/>
      <c r="D678" s="10"/>
      <c r="E678" s="10"/>
      <c r="F678" s="78"/>
      <c r="G678" s="78"/>
      <c r="H678" s="78"/>
      <c r="I678" s="78"/>
      <c r="J678" s="78"/>
      <c r="K678" s="78"/>
      <c r="L678" s="78"/>
      <c r="M678" s="78"/>
      <c r="N678" s="78"/>
      <c r="O678" s="82"/>
      <c r="P678" s="82"/>
      <c r="Q678" s="82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</row>
    <row r="679" spans="1:33" ht="13.2">
      <c r="A679" s="10"/>
      <c r="B679" s="10"/>
      <c r="C679" s="10"/>
      <c r="D679" s="10"/>
      <c r="E679" s="10"/>
      <c r="F679" s="78"/>
      <c r="G679" s="78"/>
      <c r="H679" s="78"/>
      <c r="I679" s="78"/>
      <c r="J679" s="78"/>
      <c r="K679" s="78"/>
      <c r="L679" s="78"/>
      <c r="M679" s="78"/>
      <c r="N679" s="78"/>
      <c r="O679" s="82"/>
      <c r="P679" s="82"/>
      <c r="Q679" s="82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</row>
    <row r="680" spans="1:33" ht="13.2">
      <c r="A680" s="10"/>
      <c r="B680" s="10"/>
      <c r="C680" s="10"/>
      <c r="D680" s="10"/>
      <c r="E680" s="10"/>
      <c r="F680" s="78"/>
      <c r="G680" s="78"/>
      <c r="H680" s="78"/>
      <c r="I680" s="78"/>
      <c r="J680" s="78"/>
      <c r="K680" s="78"/>
      <c r="L680" s="78"/>
      <c r="M680" s="78"/>
      <c r="N680" s="78"/>
      <c r="O680" s="82"/>
      <c r="P680" s="82"/>
      <c r="Q680" s="82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</row>
    <row r="681" spans="1:33" ht="13.2">
      <c r="A681" s="10"/>
      <c r="B681" s="10"/>
      <c r="C681" s="10"/>
      <c r="D681" s="10"/>
      <c r="E681" s="10"/>
      <c r="F681" s="78"/>
      <c r="G681" s="78"/>
      <c r="H681" s="78"/>
      <c r="I681" s="78"/>
      <c r="J681" s="78"/>
      <c r="K681" s="78"/>
      <c r="L681" s="78"/>
      <c r="M681" s="78"/>
      <c r="N681" s="78"/>
      <c r="O681" s="82"/>
      <c r="P681" s="82"/>
      <c r="Q681" s="82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</row>
    <row r="682" spans="1:33" ht="13.2">
      <c r="A682" s="10"/>
      <c r="B682" s="10"/>
      <c r="C682" s="10"/>
      <c r="D682" s="10"/>
      <c r="E682" s="10"/>
      <c r="F682" s="78"/>
      <c r="G682" s="78"/>
      <c r="H682" s="78"/>
      <c r="I682" s="78"/>
      <c r="J682" s="78"/>
      <c r="K682" s="78"/>
      <c r="L682" s="78"/>
      <c r="M682" s="78"/>
      <c r="N682" s="78"/>
      <c r="O682" s="82"/>
      <c r="P682" s="82"/>
      <c r="Q682" s="82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</row>
    <row r="683" spans="1:33" ht="13.2">
      <c r="A683" s="10"/>
      <c r="B683" s="10"/>
      <c r="C683" s="10"/>
      <c r="D683" s="10"/>
      <c r="E683" s="10"/>
      <c r="F683" s="78"/>
      <c r="G683" s="78"/>
      <c r="H683" s="78"/>
      <c r="I683" s="78"/>
      <c r="J683" s="78"/>
      <c r="K683" s="78"/>
      <c r="L683" s="78"/>
      <c r="M683" s="78"/>
      <c r="N683" s="78"/>
      <c r="O683" s="82"/>
      <c r="P683" s="82"/>
      <c r="Q683" s="82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</row>
    <row r="684" spans="1:33" ht="13.2">
      <c r="A684" s="10"/>
      <c r="B684" s="10"/>
      <c r="C684" s="10"/>
      <c r="D684" s="10"/>
      <c r="E684" s="10"/>
      <c r="F684" s="78"/>
      <c r="G684" s="78"/>
      <c r="H684" s="78"/>
      <c r="I684" s="78"/>
      <c r="J684" s="78"/>
      <c r="K684" s="78"/>
      <c r="L684" s="78"/>
      <c r="M684" s="78"/>
      <c r="N684" s="78"/>
      <c r="O684" s="82"/>
      <c r="P684" s="82"/>
      <c r="Q684" s="82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</row>
    <row r="685" spans="1:33" ht="13.2">
      <c r="A685" s="10"/>
      <c r="B685" s="10"/>
      <c r="C685" s="10"/>
      <c r="D685" s="10"/>
      <c r="E685" s="10"/>
      <c r="F685" s="78"/>
      <c r="G685" s="78"/>
      <c r="H685" s="78"/>
      <c r="I685" s="78"/>
      <c r="J685" s="78"/>
      <c r="K685" s="78"/>
      <c r="L685" s="78"/>
      <c r="M685" s="78"/>
      <c r="N685" s="78"/>
      <c r="O685" s="82"/>
      <c r="P685" s="82"/>
      <c r="Q685" s="82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</row>
    <row r="686" spans="1:33" ht="13.2">
      <c r="A686" s="10"/>
      <c r="B686" s="10"/>
      <c r="C686" s="10"/>
      <c r="D686" s="10"/>
      <c r="E686" s="10"/>
      <c r="F686" s="78"/>
      <c r="G686" s="78"/>
      <c r="H686" s="78"/>
      <c r="I686" s="78"/>
      <c r="J686" s="78"/>
      <c r="K686" s="78"/>
      <c r="L686" s="78"/>
      <c r="M686" s="78"/>
      <c r="N686" s="78"/>
      <c r="O686" s="82"/>
      <c r="P686" s="82"/>
      <c r="Q686" s="82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</row>
    <row r="687" spans="1:33" ht="13.2">
      <c r="A687" s="10"/>
      <c r="B687" s="10"/>
      <c r="C687" s="10"/>
      <c r="D687" s="10"/>
      <c r="E687" s="10"/>
      <c r="F687" s="78"/>
      <c r="G687" s="78"/>
      <c r="H687" s="78"/>
      <c r="I687" s="78"/>
      <c r="J687" s="78"/>
      <c r="K687" s="78"/>
      <c r="L687" s="78"/>
      <c r="M687" s="78"/>
      <c r="N687" s="78"/>
      <c r="O687" s="82"/>
      <c r="P687" s="82"/>
      <c r="Q687" s="82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</row>
    <row r="688" spans="1:33" ht="13.2">
      <c r="A688" s="10"/>
      <c r="B688" s="10"/>
      <c r="C688" s="10"/>
      <c r="D688" s="10"/>
      <c r="E688" s="10"/>
      <c r="F688" s="78"/>
      <c r="G688" s="78"/>
      <c r="H688" s="78"/>
      <c r="I688" s="78"/>
      <c r="J688" s="78"/>
      <c r="K688" s="78"/>
      <c r="L688" s="78"/>
      <c r="M688" s="78"/>
      <c r="N688" s="78"/>
      <c r="O688" s="82"/>
      <c r="P688" s="82"/>
      <c r="Q688" s="82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</row>
    <row r="689" spans="1:33" ht="13.2">
      <c r="A689" s="10"/>
      <c r="B689" s="10"/>
      <c r="C689" s="10"/>
      <c r="D689" s="10"/>
      <c r="E689" s="10"/>
      <c r="F689" s="78"/>
      <c r="G689" s="78"/>
      <c r="H689" s="78"/>
      <c r="I689" s="78"/>
      <c r="J689" s="78"/>
      <c r="K689" s="78"/>
      <c r="L689" s="78"/>
      <c r="M689" s="78"/>
      <c r="N689" s="78"/>
      <c r="O689" s="82"/>
      <c r="P689" s="82"/>
      <c r="Q689" s="82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</row>
    <row r="690" spans="1:33" ht="13.2">
      <c r="A690" s="10"/>
      <c r="B690" s="10"/>
      <c r="C690" s="10"/>
      <c r="D690" s="10"/>
      <c r="E690" s="10"/>
      <c r="F690" s="78"/>
      <c r="G690" s="78"/>
      <c r="H690" s="78"/>
      <c r="I690" s="78"/>
      <c r="J690" s="78"/>
      <c r="K690" s="78"/>
      <c r="L690" s="78"/>
      <c r="M690" s="78"/>
      <c r="N690" s="78"/>
      <c r="O690" s="82"/>
      <c r="P690" s="82"/>
      <c r="Q690" s="82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</row>
    <row r="691" spans="1:33" ht="13.2">
      <c r="A691" s="10"/>
      <c r="B691" s="10"/>
      <c r="C691" s="10"/>
      <c r="D691" s="10"/>
      <c r="E691" s="10"/>
      <c r="F691" s="78"/>
      <c r="G691" s="78"/>
      <c r="H691" s="78"/>
      <c r="I691" s="78"/>
      <c r="J691" s="78"/>
      <c r="K691" s="78"/>
      <c r="L691" s="78"/>
      <c r="M691" s="78"/>
      <c r="N691" s="78"/>
      <c r="O691" s="82"/>
      <c r="P691" s="82"/>
      <c r="Q691" s="82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</row>
    <row r="692" spans="1:33" ht="13.2">
      <c r="A692" s="10"/>
      <c r="B692" s="10"/>
      <c r="C692" s="10"/>
      <c r="D692" s="10"/>
      <c r="E692" s="10"/>
      <c r="F692" s="78"/>
      <c r="G692" s="78"/>
      <c r="H692" s="78"/>
      <c r="I692" s="78"/>
      <c r="J692" s="78"/>
      <c r="K692" s="78"/>
      <c r="L692" s="78"/>
      <c r="M692" s="78"/>
      <c r="N692" s="78"/>
      <c r="O692" s="82"/>
      <c r="P692" s="82"/>
      <c r="Q692" s="82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</row>
    <row r="693" spans="1:33" ht="13.2">
      <c r="A693" s="10"/>
      <c r="B693" s="10"/>
      <c r="C693" s="10"/>
      <c r="D693" s="10"/>
      <c r="E693" s="10"/>
      <c r="F693" s="78"/>
      <c r="G693" s="78"/>
      <c r="H693" s="78"/>
      <c r="I693" s="78"/>
      <c r="J693" s="78"/>
      <c r="K693" s="78"/>
      <c r="L693" s="78"/>
      <c r="M693" s="78"/>
      <c r="N693" s="78"/>
      <c r="O693" s="82"/>
      <c r="P693" s="82"/>
      <c r="Q693" s="82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</row>
    <row r="694" spans="1:33" ht="13.2">
      <c r="A694" s="10"/>
      <c r="B694" s="10"/>
      <c r="C694" s="10"/>
      <c r="D694" s="10"/>
      <c r="E694" s="10"/>
      <c r="F694" s="78"/>
      <c r="G694" s="78"/>
      <c r="H694" s="78"/>
      <c r="I694" s="78"/>
      <c r="J694" s="78"/>
      <c r="K694" s="78"/>
      <c r="L694" s="78"/>
      <c r="M694" s="78"/>
      <c r="N694" s="78"/>
      <c r="O694" s="82"/>
      <c r="P694" s="82"/>
      <c r="Q694" s="82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</row>
    <row r="695" spans="1:33" ht="13.2">
      <c r="A695" s="10"/>
      <c r="B695" s="10"/>
      <c r="C695" s="10"/>
      <c r="D695" s="10"/>
      <c r="E695" s="10"/>
      <c r="F695" s="78"/>
      <c r="G695" s="78"/>
      <c r="H695" s="78"/>
      <c r="I695" s="78"/>
      <c r="J695" s="78"/>
      <c r="K695" s="78"/>
      <c r="L695" s="78"/>
      <c r="M695" s="78"/>
      <c r="N695" s="78"/>
      <c r="O695" s="82"/>
      <c r="P695" s="82"/>
      <c r="Q695" s="82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</row>
    <row r="696" spans="1:33" ht="13.2">
      <c r="A696" s="10"/>
      <c r="B696" s="10"/>
      <c r="C696" s="10"/>
      <c r="D696" s="10"/>
      <c r="E696" s="10"/>
      <c r="F696" s="78"/>
      <c r="G696" s="78"/>
      <c r="H696" s="78"/>
      <c r="I696" s="78"/>
      <c r="J696" s="78"/>
      <c r="K696" s="78"/>
      <c r="L696" s="78"/>
      <c r="M696" s="78"/>
      <c r="N696" s="78"/>
      <c r="O696" s="82"/>
      <c r="P696" s="82"/>
      <c r="Q696" s="82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</row>
    <row r="697" spans="1:33" ht="13.2">
      <c r="A697" s="10"/>
      <c r="B697" s="10"/>
      <c r="C697" s="10"/>
      <c r="D697" s="10"/>
      <c r="E697" s="10"/>
      <c r="F697" s="78"/>
      <c r="G697" s="78"/>
      <c r="H697" s="78"/>
      <c r="I697" s="78"/>
      <c r="J697" s="78"/>
      <c r="K697" s="78"/>
      <c r="L697" s="78"/>
      <c r="M697" s="78"/>
      <c r="N697" s="78"/>
      <c r="O697" s="82"/>
      <c r="P697" s="82"/>
      <c r="Q697" s="82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</row>
    <row r="698" spans="1:33" ht="13.2">
      <c r="A698" s="10"/>
      <c r="B698" s="10"/>
      <c r="C698" s="10"/>
      <c r="D698" s="10"/>
      <c r="E698" s="10"/>
      <c r="F698" s="78"/>
      <c r="G698" s="78"/>
      <c r="H698" s="78"/>
      <c r="I698" s="78"/>
      <c r="J698" s="78"/>
      <c r="K698" s="78"/>
      <c r="L698" s="78"/>
      <c r="M698" s="78"/>
      <c r="N698" s="78"/>
      <c r="O698" s="82"/>
      <c r="P698" s="82"/>
      <c r="Q698" s="82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</row>
    <row r="699" spans="1:33" ht="13.2">
      <c r="A699" s="10"/>
      <c r="B699" s="10"/>
      <c r="C699" s="10"/>
      <c r="D699" s="10"/>
      <c r="E699" s="10"/>
      <c r="F699" s="78"/>
      <c r="G699" s="78"/>
      <c r="H699" s="78"/>
      <c r="I699" s="78"/>
      <c r="J699" s="78"/>
      <c r="K699" s="78"/>
      <c r="L699" s="78"/>
      <c r="M699" s="78"/>
      <c r="N699" s="78"/>
      <c r="O699" s="82"/>
      <c r="P699" s="82"/>
      <c r="Q699" s="82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</row>
    <row r="700" spans="1:33" ht="13.2">
      <c r="A700" s="10"/>
      <c r="B700" s="10"/>
      <c r="C700" s="10"/>
      <c r="D700" s="10"/>
      <c r="E700" s="10"/>
      <c r="F700" s="78"/>
      <c r="G700" s="78"/>
      <c r="H700" s="78"/>
      <c r="I700" s="78"/>
      <c r="J700" s="78"/>
      <c r="K700" s="78"/>
      <c r="L700" s="78"/>
      <c r="M700" s="78"/>
      <c r="N700" s="78"/>
      <c r="O700" s="82"/>
      <c r="P700" s="82"/>
      <c r="Q700" s="82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</row>
    <row r="701" spans="1:33" ht="13.2">
      <c r="A701" s="10"/>
      <c r="B701" s="10"/>
      <c r="C701" s="10"/>
      <c r="D701" s="10"/>
      <c r="E701" s="10"/>
      <c r="F701" s="78"/>
      <c r="G701" s="78"/>
      <c r="H701" s="78"/>
      <c r="I701" s="78"/>
      <c r="J701" s="78"/>
      <c r="K701" s="78"/>
      <c r="L701" s="78"/>
      <c r="M701" s="78"/>
      <c r="N701" s="78"/>
      <c r="O701" s="82"/>
      <c r="P701" s="82"/>
      <c r="Q701" s="82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</row>
    <row r="702" spans="1:33" ht="13.2">
      <c r="A702" s="10"/>
      <c r="B702" s="10"/>
      <c r="C702" s="10"/>
      <c r="D702" s="10"/>
      <c r="E702" s="10"/>
      <c r="F702" s="78"/>
      <c r="G702" s="78"/>
      <c r="H702" s="78"/>
      <c r="I702" s="78"/>
      <c r="J702" s="78"/>
      <c r="K702" s="78"/>
      <c r="L702" s="78"/>
      <c r="M702" s="78"/>
      <c r="N702" s="78"/>
      <c r="O702" s="82"/>
      <c r="P702" s="82"/>
      <c r="Q702" s="82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</row>
    <row r="703" spans="1:33" ht="13.2">
      <c r="A703" s="10"/>
      <c r="B703" s="10"/>
      <c r="C703" s="10"/>
      <c r="D703" s="10"/>
      <c r="E703" s="10"/>
      <c r="F703" s="78"/>
      <c r="G703" s="78"/>
      <c r="H703" s="78"/>
      <c r="I703" s="78"/>
      <c r="J703" s="78"/>
      <c r="K703" s="78"/>
      <c r="L703" s="78"/>
      <c r="M703" s="78"/>
      <c r="N703" s="78"/>
      <c r="O703" s="82"/>
      <c r="P703" s="82"/>
      <c r="Q703" s="82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</row>
    <row r="704" spans="1:33" ht="13.2">
      <c r="A704" s="10"/>
      <c r="B704" s="10"/>
      <c r="C704" s="10"/>
      <c r="D704" s="10"/>
      <c r="E704" s="10"/>
      <c r="F704" s="78"/>
      <c r="G704" s="78"/>
      <c r="H704" s="78"/>
      <c r="I704" s="78"/>
      <c r="J704" s="78"/>
      <c r="K704" s="78"/>
      <c r="L704" s="78"/>
      <c r="M704" s="78"/>
      <c r="N704" s="78"/>
      <c r="O704" s="82"/>
      <c r="P704" s="82"/>
      <c r="Q704" s="82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</row>
    <row r="705" spans="1:33" ht="13.2">
      <c r="A705" s="10"/>
      <c r="B705" s="10"/>
      <c r="C705" s="10"/>
      <c r="D705" s="10"/>
      <c r="E705" s="10"/>
      <c r="F705" s="78"/>
      <c r="G705" s="78"/>
      <c r="H705" s="78"/>
      <c r="I705" s="78"/>
      <c r="J705" s="78"/>
      <c r="K705" s="78"/>
      <c r="L705" s="78"/>
      <c r="M705" s="78"/>
      <c r="N705" s="78"/>
      <c r="O705" s="82"/>
      <c r="P705" s="82"/>
      <c r="Q705" s="82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</row>
    <row r="706" spans="1:33" ht="13.2">
      <c r="A706" s="10"/>
      <c r="B706" s="10"/>
      <c r="C706" s="10"/>
      <c r="D706" s="10"/>
      <c r="E706" s="10"/>
      <c r="F706" s="78"/>
      <c r="G706" s="78"/>
      <c r="H706" s="78"/>
      <c r="I706" s="78"/>
      <c r="J706" s="78"/>
      <c r="K706" s="78"/>
      <c r="L706" s="78"/>
      <c r="M706" s="78"/>
      <c r="N706" s="78"/>
      <c r="O706" s="82"/>
      <c r="P706" s="82"/>
      <c r="Q706" s="82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</row>
    <row r="707" spans="1:33" ht="13.2">
      <c r="A707" s="10"/>
      <c r="B707" s="10"/>
      <c r="C707" s="10"/>
      <c r="D707" s="10"/>
      <c r="E707" s="10"/>
      <c r="F707" s="78"/>
      <c r="G707" s="78"/>
      <c r="H707" s="78"/>
      <c r="I707" s="78"/>
      <c r="J707" s="78"/>
      <c r="K707" s="78"/>
      <c r="L707" s="78"/>
      <c r="M707" s="78"/>
      <c r="N707" s="78"/>
      <c r="O707" s="82"/>
      <c r="P707" s="82"/>
      <c r="Q707" s="82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</row>
    <row r="708" spans="1:33" ht="13.2">
      <c r="A708" s="10"/>
      <c r="B708" s="10"/>
      <c r="C708" s="10"/>
      <c r="D708" s="10"/>
      <c r="E708" s="10"/>
      <c r="F708" s="78"/>
      <c r="G708" s="78"/>
      <c r="H708" s="78"/>
      <c r="I708" s="78"/>
      <c r="J708" s="78"/>
      <c r="K708" s="78"/>
      <c r="L708" s="78"/>
      <c r="M708" s="78"/>
      <c r="N708" s="78"/>
      <c r="O708" s="82"/>
      <c r="P708" s="82"/>
      <c r="Q708" s="82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</row>
    <row r="709" spans="1:33" ht="13.2">
      <c r="A709" s="10"/>
      <c r="B709" s="10"/>
      <c r="C709" s="10"/>
      <c r="D709" s="10"/>
      <c r="E709" s="10"/>
      <c r="F709" s="78"/>
      <c r="G709" s="78"/>
      <c r="H709" s="78"/>
      <c r="I709" s="78"/>
      <c r="J709" s="78"/>
      <c r="K709" s="78"/>
      <c r="L709" s="78"/>
      <c r="M709" s="78"/>
      <c r="N709" s="78"/>
      <c r="O709" s="82"/>
      <c r="P709" s="82"/>
      <c r="Q709" s="82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</row>
    <row r="710" spans="1:33" ht="13.2">
      <c r="A710" s="10"/>
      <c r="B710" s="10"/>
      <c r="C710" s="10"/>
      <c r="D710" s="10"/>
      <c r="E710" s="10"/>
      <c r="F710" s="78"/>
      <c r="G710" s="78"/>
      <c r="H710" s="78"/>
      <c r="I710" s="78"/>
      <c r="J710" s="78"/>
      <c r="K710" s="78"/>
      <c r="L710" s="78"/>
      <c r="M710" s="78"/>
      <c r="N710" s="78"/>
      <c r="O710" s="82"/>
      <c r="P710" s="82"/>
      <c r="Q710" s="82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</row>
    <row r="711" spans="1:33" ht="13.2">
      <c r="A711" s="10"/>
      <c r="B711" s="10"/>
      <c r="C711" s="10"/>
      <c r="D711" s="10"/>
      <c r="E711" s="10"/>
      <c r="F711" s="78"/>
      <c r="G711" s="78"/>
      <c r="H711" s="78"/>
      <c r="I711" s="78"/>
      <c r="J711" s="78"/>
      <c r="K711" s="78"/>
      <c r="L711" s="78"/>
      <c r="M711" s="78"/>
      <c r="N711" s="78"/>
      <c r="O711" s="82"/>
      <c r="P711" s="82"/>
      <c r="Q711" s="82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</row>
    <row r="712" spans="1:33" ht="13.2">
      <c r="A712" s="10"/>
      <c r="B712" s="10"/>
      <c r="C712" s="10"/>
      <c r="D712" s="10"/>
      <c r="E712" s="10"/>
      <c r="F712" s="78"/>
      <c r="G712" s="78"/>
      <c r="H712" s="78"/>
      <c r="I712" s="78"/>
      <c r="J712" s="78"/>
      <c r="K712" s="78"/>
      <c r="L712" s="78"/>
      <c r="M712" s="78"/>
      <c r="N712" s="78"/>
      <c r="O712" s="82"/>
      <c r="P712" s="82"/>
      <c r="Q712" s="82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</row>
    <row r="713" spans="1:33" ht="13.2">
      <c r="A713" s="10"/>
      <c r="B713" s="10"/>
      <c r="C713" s="10"/>
      <c r="D713" s="10"/>
      <c r="E713" s="10"/>
      <c r="F713" s="78"/>
      <c r="G713" s="78"/>
      <c r="H713" s="78"/>
      <c r="I713" s="78"/>
      <c r="J713" s="78"/>
      <c r="K713" s="78"/>
      <c r="L713" s="78"/>
      <c r="M713" s="78"/>
      <c r="N713" s="78"/>
      <c r="O713" s="82"/>
      <c r="P713" s="82"/>
      <c r="Q713" s="82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</row>
    <row r="714" spans="1:33" ht="13.2">
      <c r="A714" s="10"/>
      <c r="B714" s="10"/>
      <c r="C714" s="10"/>
      <c r="D714" s="10"/>
      <c r="E714" s="10"/>
      <c r="F714" s="78"/>
      <c r="G714" s="78"/>
      <c r="H714" s="78"/>
      <c r="I714" s="78"/>
      <c r="J714" s="78"/>
      <c r="K714" s="78"/>
      <c r="L714" s="78"/>
      <c r="M714" s="78"/>
      <c r="N714" s="78"/>
      <c r="O714" s="82"/>
      <c r="P714" s="82"/>
      <c r="Q714" s="82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</row>
    <row r="715" spans="1:33" ht="13.2">
      <c r="A715" s="10"/>
      <c r="B715" s="10"/>
      <c r="C715" s="10"/>
      <c r="D715" s="10"/>
      <c r="E715" s="10"/>
      <c r="F715" s="78"/>
      <c r="G715" s="78"/>
      <c r="H715" s="78"/>
      <c r="I715" s="78"/>
      <c r="J715" s="78"/>
      <c r="K715" s="78"/>
      <c r="L715" s="78"/>
      <c r="M715" s="78"/>
      <c r="N715" s="78"/>
      <c r="O715" s="82"/>
      <c r="P715" s="82"/>
      <c r="Q715" s="82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</row>
    <row r="716" spans="1:33" ht="13.2">
      <c r="A716" s="10"/>
      <c r="B716" s="10"/>
      <c r="C716" s="10"/>
      <c r="D716" s="10"/>
      <c r="E716" s="10"/>
      <c r="F716" s="78"/>
      <c r="G716" s="78"/>
      <c r="H716" s="78"/>
      <c r="I716" s="78"/>
      <c r="J716" s="78"/>
      <c r="K716" s="78"/>
      <c r="L716" s="78"/>
      <c r="M716" s="78"/>
      <c r="N716" s="78"/>
      <c r="O716" s="82"/>
      <c r="P716" s="82"/>
      <c r="Q716" s="82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</row>
    <row r="717" spans="1:33" ht="13.2">
      <c r="A717" s="10"/>
      <c r="B717" s="10"/>
      <c r="C717" s="10"/>
      <c r="D717" s="10"/>
      <c r="E717" s="10"/>
      <c r="F717" s="78"/>
      <c r="G717" s="78"/>
      <c r="H717" s="78"/>
      <c r="I717" s="78"/>
      <c r="J717" s="78"/>
      <c r="K717" s="78"/>
      <c r="L717" s="78"/>
      <c r="M717" s="78"/>
      <c r="N717" s="78"/>
      <c r="O717" s="82"/>
      <c r="P717" s="82"/>
      <c r="Q717" s="82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</row>
    <row r="718" spans="1:33" ht="13.2">
      <c r="A718" s="10"/>
      <c r="B718" s="10"/>
      <c r="C718" s="10"/>
      <c r="D718" s="10"/>
      <c r="E718" s="10"/>
      <c r="F718" s="78"/>
      <c r="G718" s="78"/>
      <c r="H718" s="78"/>
      <c r="I718" s="78"/>
      <c r="J718" s="78"/>
      <c r="K718" s="78"/>
      <c r="L718" s="78"/>
      <c r="M718" s="78"/>
      <c r="N718" s="78"/>
      <c r="O718" s="82"/>
      <c r="P718" s="82"/>
      <c r="Q718" s="82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</row>
    <row r="719" spans="1:33" ht="13.2">
      <c r="A719" s="10"/>
      <c r="B719" s="10"/>
      <c r="C719" s="10"/>
      <c r="D719" s="10"/>
      <c r="E719" s="10"/>
      <c r="F719" s="78"/>
      <c r="G719" s="78"/>
      <c r="H719" s="78"/>
      <c r="I719" s="78"/>
      <c r="J719" s="78"/>
      <c r="K719" s="78"/>
      <c r="L719" s="78"/>
      <c r="M719" s="78"/>
      <c r="N719" s="78"/>
      <c r="O719" s="82"/>
      <c r="P719" s="82"/>
      <c r="Q719" s="82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</row>
    <row r="720" spans="1:33" ht="13.2">
      <c r="A720" s="10"/>
      <c r="B720" s="10"/>
      <c r="C720" s="10"/>
      <c r="D720" s="10"/>
      <c r="E720" s="10"/>
      <c r="F720" s="78"/>
      <c r="G720" s="78"/>
      <c r="H720" s="78"/>
      <c r="I720" s="78"/>
      <c r="J720" s="78"/>
      <c r="K720" s="78"/>
      <c r="L720" s="78"/>
      <c r="M720" s="78"/>
      <c r="N720" s="78"/>
      <c r="O720" s="82"/>
      <c r="P720" s="82"/>
      <c r="Q720" s="82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</row>
    <row r="721" spans="1:33" ht="13.2">
      <c r="A721" s="10"/>
      <c r="B721" s="10"/>
      <c r="C721" s="10"/>
      <c r="D721" s="10"/>
      <c r="E721" s="10"/>
      <c r="F721" s="78"/>
      <c r="G721" s="78"/>
      <c r="H721" s="78"/>
      <c r="I721" s="78"/>
      <c r="J721" s="78"/>
      <c r="K721" s="78"/>
      <c r="L721" s="78"/>
      <c r="M721" s="78"/>
      <c r="N721" s="78"/>
      <c r="O721" s="82"/>
      <c r="P721" s="82"/>
      <c r="Q721" s="82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</row>
    <row r="722" spans="1:33" ht="13.2">
      <c r="A722" s="10"/>
      <c r="B722" s="10"/>
      <c r="C722" s="10"/>
      <c r="D722" s="10"/>
      <c r="E722" s="10"/>
      <c r="F722" s="78"/>
      <c r="G722" s="78"/>
      <c r="H722" s="78"/>
      <c r="I722" s="78"/>
      <c r="J722" s="78"/>
      <c r="K722" s="78"/>
      <c r="L722" s="78"/>
      <c r="M722" s="78"/>
      <c r="N722" s="78"/>
      <c r="O722" s="82"/>
      <c r="P722" s="82"/>
      <c r="Q722" s="82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</row>
    <row r="723" spans="1:33" ht="13.2">
      <c r="A723" s="10"/>
      <c r="B723" s="10"/>
      <c r="C723" s="10"/>
      <c r="D723" s="10"/>
      <c r="E723" s="10"/>
      <c r="F723" s="78"/>
      <c r="G723" s="78"/>
      <c r="H723" s="78"/>
      <c r="I723" s="78"/>
      <c r="J723" s="78"/>
      <c r="K723" s="78"/>
      <c r="L723" s="78"/>
      <c r="M723" s="78"/>
      <c r="N723" s="78"/>
      <c r="O723" s="82"/>
      <c r="P723" s="82"/>
      <c r="Q723" s="82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</row>
    <row r="724" spans="1:33" ht="13.2">
      <c r="A724" s="10"/>
      <c r="B724" s="10"/>
      <c r="C724" s="10"/>
      <c r="D724" s="10"/>
      <c r="E724" s="10"/>
      <c r="F724" s="78"/>
      <c r="G724" s="78"/>
      <c r="H724" s="78"/>
      <c r="I724" s="78"/>
      <c r="J724" s="78"/>
      <c r="K724" s="78"/>
      <c r="L724" s="78"/>
      <c r="M724" s="78"/>
      <c r="N724" s="78"/>
      <c r="O724" s="82"/>
      <c r="P724" s="82"/>
      <c r="Q724" s="82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</row>
    <row r="725" spans="1:33" ht="13.2">
      <c r="A725" s="10"/>
      <c r="B725" s="10"/>
      <c r="C725" s="10"/>
      <c r="D725" s="10"/>
      <c r="E725" s="10"/>
      <c r="F725" s="78"/>
      <c r="G725" s="78"/>
      <c r="H725" s="78"/>
      <c r="I725" s="78"/>
      <c r="J725" s="78"/>
      <c r="K725" s="78"/>
      <c r="L725" s="78"/>
      <c r="M725" s="78"/>
      <c r="N725" s="78"/>
      <c r="O725" s="82"/>
      <c r="P725" s="82"/>
      <c r="Q725" s="82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</row>
    <row r="726" spans="1:33" ht="13.2">
      <c r="A726" s="10"/>
      <c r="B726" s="10"/>
      <c r="C726" s="10"/>
      <c r="D726" s="10"/>
      <c r="E726" s="10"/>
      <c r="F726" s="78"/>
      <c r="G726" s="78"/>
      <c r="H726" s="78"/>
      <c r="I726" s="78"/>
      <c r="J726" s="78"/>
      <c r="K726" s="78"/>
      <c r="L726" s="78"/>
      <c r="M726" s="78"/>
      <c r="N726" s="78"/>
      <c r="O726" s="82"/>
      <c r="P726" s="82"/>
      <c r="Q726" s="82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</row>
    <row r="727" spans="1:33" ht="13.2">
      <c r="A727" s="10"/>
      <c r="B727" s="10"/>
      <c r="C727" s="10"/>
      <c r="D727" s="10"/>
      <c r="E727" s="10"/>
      <c r="F727" s="78"/>
      <c r="G727" s="78"/>
      <c r="H727" s="78"/>
      <c r="I727" s="78"/>
      <c r="J727" s="78"/>
      <c r="K727" s="78"/>
      <c r="L727" s="78"/>
      <c r="M727" s="78"/>
      <c r="N727" s="78"/>
      <c r="O727" s="82"/>
      <c r="P727" s="82"/>
      <c r="Q727" s="82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</row>
    <row r="728" spans="1:33" ht="13.2">
      <c r="A728" s="10"/>
      <c r="B728" s="10"/>
      <c r="C728" s="10"/>
      <c r="D728" s="10"/>
      <c r="E728" s="10"/>
      <c r="F728" s="78"/>
      <c r="G728" s="78"/>
      <c r="H728" s="78"/>
      <c r="I728" s="78"/>
      <c r="J728" s="78"/>
      <c r="K728" s="78"/>
      <c r="L728" s="78"/>
      <c r="M728" s="78"/>
      <c r="N728" s="78"/>
      <c r="O728" s="82"/>
      <c r="P728" s="82"/>
      <c r="Q728" s="82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</row>
    <row r="729" spans="1:33" ht="13.2">
      <c r="A729" s="10"/>
      <c r="B729" s="10"/>
      <c r="C729" s="10"/>
      <c r="D729" s="10"/>
      <c r="E729" s="10"/>
      <c r="F729" s="78"/>
      <c r="G729" s="78"/>
      <c r="H729" s="78"/>
      <c r="I729" s="78"/>
      <c r="J729" s="78"/>
      <c r="K729" s="78"/>
      <c r="L729" s="78"/>
      <c r="M729" s="78"/>
      <c r="N729" s="78"/>
      <c r="O729" s="82"/>
      <c r="P729" s="82"/>
      <c r="Q729" s="82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</row>
    <row r="730" spans="1:33" ht="13.2">
      <c r="A730" s="10"/>
      <c r="B730" s="10"/>
      <c r="C730" s="10"/>
      <c r="D730" s="10"/>
      <c r="E730" s="10"/>
      <c r="F730" s="78"/>
      <c r="G730" s="78"/>
      <c r="H730" s="78"/>
      <c r="I730" s="78"/>
      <c r="J730" s="78"/>
      <c r="K730" s="78"/>
      <c r="L730" s="78"/>
      <c r="M730" s="78"/>
      <c r="N730" s="78"/>
      <c r="O730" s="82"/>
      <c r="P730" s="82"/>
      <c r="Q730" s="82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</row>
    <row r="731" spans="1:33" ht="13.2">
      <c r="A731" s="10"/>
      <c r="B731" s="10"/>
      <c r="C731" s="10"/>
      <c r="D731" s="10"/>
      <c r="E731" s="10"/>
      <c r="F731" s="78"/>
      <c r="G731" s="78"/>
      <c r="H731" s="78"/>
      <c r="I731" s="78"/>
      <c r="J731" s="78"/>
      <c r="K731" s="78"/>
      <c r="L731" s="78"/>
      <c r="M731" s="78"/>
      <c r="N731" s="78"/>
      <c r="O731" s="82"/>
      <c r="P731" s="82"/>
      <c r="Q731" s="82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</row>
    <row r="732" spans="1:33" ht="13.2">
      <c r="A732" s="10"/>
      <c r="B732" s="10"/>
      <c r="C732" s="10"/>
      <c r="D732" s="10"/>
      <c r="E732" s="10"/>
      <c r="F732" s="78"/>
      <c r="G732" s="78"/>
      <c r="H732" s="78"/>
      <c r="I732" s="78"/>
      <c r="J732" s="78"/>
      <c r="K732" s="78"/>
      <c r="L732" s="78"/>
      <c r="M732" s="78"/>
      <c r="N732" s="78"/>
      <c r="O732" s="82"/>
      <c r="P732" s="82"/>
      <c r="Q732" s="82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</row>
    <row r="733" spans="1:33" ht="13.2">
      <c r="A733" s="10"/>
      <c r="B733" s="10"/>
      <c r="C733" s="10"/>
      <c r="D733" s="10"/>
      <c r="E733" s="10"/>
      <c r="F733" s="78"/>
      <c r="G733" s="78"/>
      <c r="H733" s="78"/>
      <c r="I733" s="78"/>
      <c r="J733" s="78"/>
      <c r="K733" s="78"/>
      <c r="L733" s="78"/>
      <c r="M733" s="78"/>
      <c r="N733" s="78"/>
      <c r="O733" s="82"/>
      <c r="P733" s="82"/>
      <c r="Q733" s="82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</row>
    <row r="734" spans="1:33" ht="13.2">
      <c r="A734" s="10"/>
      <c r="B734" s="10"/>
      <c r="C734" s="10"/>
      <c r="D734" s="10"/>
      <c r="E734" s="10"/>
      <c r="F734" s="78"/>
      <c r="G734" s="78"/>
      <c r="H734" s="78"/>
      <c r="I734" s="78"/>
      <c r="J734" s="78"/>
      <c r="K734" s="78"/>
      <c r="L734" s="78"/>
      <c r="M734" s="78"/>
      <c r="N734" s="78"/>
      <c r="O734" s="82"/>
      <c r="P734" s="82"/>
      <c r="Q734" s="82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</row>
    <row r="735" spans="1:33" ht="13.2">
      <c r="A735" s="10"/>
      <c r="B735" s="10"/>
      <c r="C735" s="10"/>
      <c r="D735" s="10"/>
      <c r="E735" s="10"/>
      <c r="F735" s="78"/>
      <c r="G735" s="78"/>
      <c r="H735" s="78"/>
      <c r="I735" s="78"/>
      <c r="J735" s="78"/>
      <c r="K735" s="78"/>
      <c r="L735" s="78"/>
      <c r="M735" s="78"/>
      <c r="N735" s="78"/>
      <c r="O735" s="82"/>
      <c r="P735" s="82"/>
      <c r="Q735" s="82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</row>
    <row r="736" spans="1:33" ht="13.2">
      <c r="A736" s="10"/>
      <c r="B736" s="10"/>
      <c r="C736" s="10"/>
      <c r="D736" s="10"/>
      <c r="E736" s="10"/>
      <c r="F736" s="78"/>
      <c r="G736" s="78"/>
      <c r="H736" s="78"/>
      <c r="I736" s="78"/>
      <c r="J736" s="78"/>
      <c r="K736" s="78"/>
      <c r="L736" s="78"/>
      <c r="M736" s="78"/>
      <c r="N736" s="78"/>
      <c r="O736" s="82"/>
      <c r="P736" s="82"/>
      <c r="Q736" s="82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</row>
    <row r="737" spans="1:33" ht="13.2">
      <c r="A737" s="10"/>
      <c r="B737" s="10"/>
      <c r="C737" s="10"/>
      <c r="D737" s="10"/>
      <c r="E737" s="10"/>
      <c r="F737" s="78"/>
      <c r="G737" s="78"/>
      <c r="H737" s="78"/>
      <c r="I737" s="78"/>
      <c r="J737" s="78"/>
      <c r="K737" s="78"/>
      <c r="L737" s="78"/>
      <c r="M737" s="78"/>
      <c r="N737" s="78"/>
      <c r="O737" s="82"/>
      <c r="P737" s="82"/>
      <c r="Q737" s="82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</row>
    <row r="738" spans="1:33" ht="13.2">
      <c r="A738" s="10"/>
      <c r="B738" s="10"/>
      <c r="C738" s="10"/>
      <c r="D738" s="10"/>
      <c r="E738" s="10"/>
      <c r="F738" s="78"/>
      <c r="G738" s="78"/>
      <c r="H738" s="78"/>
      <c r="I738" s="78"/>
      <c r="J738" s="78"/>
      <c r="K738" s="78"/>
      <c r="L738" s="78"/>
      <c r="M738" s="78"/>
      <c r="N738" s="78"/>
      <c r="O738" s="82"/>
      <c r="P738" s="82"/>
      <c r="Q738" s="82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</row>
    <row r="739" spans="1:33" ht="13.2">
      <c r="A739" s="10"/>
      <c r="B739" s="10"/>
      <c r="C739" s="10"/>
      <c r="D739" s="10"/>
      <c r="E739" s="10"/>
      <c r="F739" s="78"/>
      <c r="G739" s="78"/>
      <c r="H739" s="78"/>
      <c r="I739" s="78"/>
      <c r="J739" s="78"/>
      <c r="K739" s="78"/>
      <c r="L739" s="78"/>
      <c r="M739" s="78"/>
      <c r="N739" s="78"/>
      <c r="O739" s="82"/>
      <c r="P739" s="82"/>
      <c r="Q739" s="82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</row>
    <row r="740" spans="1:33" ht="13.2">
      <c r="A740" s="10"/>
      <c r="B740" s="10"/>
      <c r="C740" s="10"/>
      <c r="D740" s="10"/>
      <c r="E740" s="10"/>
      <c r="F740" s="78"/>
      <c r="G740" s="78"/>
      <c r="H740" s="78"/>
      <c r="I740" s="78"/>
      <c r="J740" s="78"/>
      <c r="K740" s="78"/>
      <c r="L740" s="78"/>
      <c r="M740" s="78"/>
      <c r="N740" s="78"/>
      <c r="O740" s="82"/>
      <c r="P740" s="82"/>
      <c r="Q740" s="82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</row>
    <row r="741" spans="1:33" ht="13.2">
      <c r="A741" s="10"/>
      <c r="B741" s="10"/>
      <c r="C741" s="10"/>
      <c r="D741" s="10"/>
      <c r="E741" s="10"/>
      <c r="F741" s="78"/>
      <c r="G741" s="78"/>
      <c r="H741" s="78"/>
      <c r="I741" s="78"/>
      <c r="J741" s="78"/>
      <c r="K741" s="78"/>
      <c r="L741" s="78"/>
      <c r="M741" s="78"/>
      <c r="N741" s="78"/>
      <c r="O741" s="82"/>
      <c r="P741" s="82"/>
      <c r="Q741" s="82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</row>
    <row r="742" spans="1:33" ht="13.2">
      <c r="A742" s="10"/>
      <c r="B742" s="10"/>
      <c r="C742" s="10"/>
      <c r="D742" s="10"/>
      <c r="E742" s="10"/>
      <c r="F742" s="78"/>
      <c r="G742" s="78"/>
      <c r="H742" s="78"/>
      <c r="I742" s="78"/>
      <c r="J742" s="78"/>
      <c r="K742" s="78"/>
      <c r="L742" s="78"/>
      <c r="M742" s="78"/>
      <c r="N742" s="78"/>
      <c r="O742" s="82"/>
      <c r="P742" s="82"/>
      <c r="Q742" s="82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</row>
    <row r="743" spans="1:33" ht="13.2">
      <c r="A743" s="10"/>
      <c r="B743" s="10"/>
      <c r="C743" s="10"/>
      <c r="D743" s="10"/>
      <c r="E743" s="10"/>
      <c r="F743" s="78"/>
      <c r="G743" s="78"/>
      <c r="H743" s="78"/>
      <c r="I743" s="78"/>
      <c r="J743" s="78"/>
      <c r="K743" s="78"/>
      <c r="L743" s="78"/>
      <c r="M743" s="78"/>
      <c r="N743" s="78"/>
      <c r="O743" s="82"/>
      <c r="P743" s="82"/>
      <c r="Q743" s="82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</row>
    <row r="744" spans="1:33" ht="13.2">
      <c r="A744" s="10"/>
      <c r="B744" s="10"/>
      <c r="C744" s="10"/>
      <c r="D744" s="10"/>
      <c r="E744" s="10"/>
      <c r="F744" s="78"/>
      <c r="G744" s="78"/>
      <c r="H744" s="78"/>
      <c r="I744" s="78"/>
      <c r="J744" s="78"/>
      <c r="K744" s="78"/>
      <c r="L744" s="78"/>
      <c r="M744" s="78"/>
      <c r="N744" s="78"/>
      <c r="O744" s="82"/>
      <c r="P744" s="82"/>
      <c r="Q744" s="82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</row>
    <row r="745" spans="1:33" ht="13.2">
      <c r="A745" s="10"/>
      <c r="B745" s="10"/>
      <c r="C745" s="10"/>
      <c r="D745" s="10"/>
      <c r="E745" s="10"/>
      <c r="F745" s="78"/>
      <c r="G745" s="78"/>
      <c r="H745" s="78"/>
      <c r="I745" s="78"/>
      <c r="J745" s="78"/>
      <c r="K745" s="78"/>
      <c r="L745" s="78"/>
      <c r="M745" s="78"/>
      <c r="N745" s="78"/>
      <c r="O745" s="82"/>
      <c r="P745" s="82"/>
      <c r="Q745" s="82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</row>
    <row r="746" spans="1:33" ht="13.2">
      <c r="A746" s="10"/>
      <c r="B746" s="10"/>
      <c r="C746" s="10"/>
      <c r="D746" s="10"/>
      <c r="E746" s="10"/>
      <c r="F746" s="78"/>
      <c r="G746" s="78"/>
      <c r="H746" s="78"/>
      <c r="I746" s="78"/>
      <c r="J746" s="78"/>
      <c r="K746" s="78"/>
      <c r="L746" s="78"/>
      <c r="M746" s="78"/>
      <c r="N746" s="78"/>
      <c r="O746" s="82"/>
      <c r="P746" s="82"/>
      <c r="Q746" s="82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</row>
    <row r="747" spans="1:33" ht="13.2">
      <c r="A747" s="10"/>
      <c r="B747" s="10"/>
      <c r="C747" s="10"/>
      <c r="D747" s="10"/>
      <c r="E747" s="10"/>
      <c r="F747" s="78"/>
      <c r="G747" s="78"/>
      <c r="H747" s="78"/>
      <c r="I747" s="78"/>
      <c r="J747" s="78"/>
      <c r="K747" s="78"/>
      <c r="L747" s="78"/>
      <c r="M747" s="78"/>
      <c r="N747" s="78"/>
      <c r="O747" s="82"/>
      <c r="P747" s="82"/>
      <c r="Q747" s="82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</row>
    <row r="748" spans="1:33" ht="13.2">
      <c r="A748" s="10"/>
      <c r="B748" s="10"/>
      <c r="C748" s="10"/>
      <c r="D748" s="10"/>
      <c r="E748" s="10"/>
      <c r="F748" s="78"/>
      <c r="G748" s="78"/>
      <c r="H748" s="78"/>
      <c r="I748" s="78"/>
      <c r="J748" s="78"/>
      <c r="K748" s="78"/>
      <c r="L748" s="78"/>
      <c r="M748" s="78"/>
      <c r="N748" s="78"/>
      <c r="O748" s="82"/>
      <c r="P748" s="82"/>
      <c r="Q748" s="82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</row>
    <row r="749" spans="1:33" ht="13.2">
      <c r="A749" s="10"/>
      <c r="B749" s="10"/>
      <c r="C749" s="10"/>
      <c r="D749" s="10"/>
      <c r="E749" s="10"/>
      <c r="F749" s="78"/>
      <c r="G749" s="78"/>
      <c r="H749" s="78"/>
      <c r="I749" s="78"/>
      <c r="J749" s="78"/>
      <c r="K749" s="78"/>
      <c r="L749" s="78"/>
      <c r="M749" s="78"/>
      <c r="N749" s="78"/>
      <c r="O749" s="82"/>
      <c r="P749" s="82"/>
      <c r="Q749" s="82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</row>
    <row r="750" spans="1:33" ht="13.2">
      <c r="A750" s="10"/>
      <c r="B750" s="10"/>
      <c r="C750" s="10"/>
      <c r="D750" s="10"/>
      <c r="E750" s="10"/>
      <c r="F750" s="78"/>
      <c r="G750" s="78"/>
      <c r="H750" s="78"/>
      <c r="I750" s="78"/>
      <c r="J750" s="78"/>
      <c r="K750" s="78"/>
      <c r="L750" s="78"/>
      <c r="M750" s="78"/>
      <c r="N750" s="78"/>
      <c r="O750" s="82"/>
      <c r="P750" s="82"/>
      <c r="Q750" s="82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</row>
    <row r="751" spans="1:33" ht="13.2">
      <c r="A751" s="10"/>
      <c r="B751" s="10"/>
      <c r="C751" s="10"/>
      <c r="D751" s="10"/>
      <c r="E751" s="10"/>
      <c r="F751" s="78"/>
      <c r="G751" s="78"/>
      <c r="H751" s="78"/>
      <c r="I751" s="78"/>
      <c r="J751" s="78"/>
      <c r="K751" s="78"/>
      <c r="L751" s="78"/>
      <c r="M751" s="78"/>
      <c r="N751" s="78"/>
      <c r="O751" s="82"/>
      <c r="P751" s="82"/>
      <c r="Q751" s="82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</row>
    <row r="752" spans="1:33" ht="13.2">
      <c r="A752" s="10"/>
      <c r="B752" s="10"/>
      <c r="C752" s="10"/>
      <c r="D752" s="10"/>
      <c r="E752" s="10"/>
      <c r="F752" s="78"/>
      <c r="G752" s="78"/>
      <c r="H752" s="78"/>
      <c r="I752" s="78"/>
      <c r="J752" s="78"/>
      <c r="K752" s="78"/>
      <c r="L752" s="78"/>
      <c r="M752" s="78"/>
      <c r="N752" s="78"/>
      <c r="O752" s="82"/>
      <c r="P752" s="82"/>
      <c r="Q752" s="82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</row>
    <row r="753" spans="1:33" ht="13.2">
      <c r="A753" s="10"/>
      <c r="B753" s="10"/>
      <c r="C753" s="10"/>
      <c r="D753" s="10"/>
      <c r="E753" s="10"/>
      <c r="F753" s="78"/>
      <c r="G753" s="78"/>
      <c r="H753" s="78"/>
      <c r="I753" s="78"/>
      <c r="J753" s="78"/>
      <c r="K753" s="78"/>
      <c r="L753" s="78"/>
      <c r="M753" s="78"/>
      <c r="N753" s="78"/>
      <c r="O753" s="82"/>
      <c r="P753" s="82"/>
      <c r="Q753" s="82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</row>
    <row r="754" spans="1:33" ht="13.2">
      <c r="A754" s="10"/>
      <c r="B754" s="10"/>
      <c r="C754" s="10"/>
      <c r="D754" s="10"/>
      <c r="E754" s="10"/>
      <c r="F754" s="78"/>
      <c r="G754" s="78"/>
      <c r="H754" s="78"/>
      <c r="I754" s="78"/>
      <c r="J754" s="78"/>
      <c r="K754" s="78"/>
      <c r="L754" s="78"/>
      <c r="M754" s="78"/>
      <c r="N754" s="78"/>
      <c r="O754" s="82"/>
      <c r="P754" s="82"/>
      <c r="Q754" s="82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</row>
    <row r="755" spans="1:33" ht="13.2">
      <c r="A755" s="10"/>
      <c r="B755" s="10"/>
      <c r="C755" s="10"/>
      <c r="D755" s="10"/>
      <c r="E755" s="10"/>
      <c r="F755" s="78"/>
      <c r="G755" s="78"/>
      <c r="H755" s="78"/>
      <c r="I755" s="78"/>
      <c r="J755" s="78"/>
      <c r="K755" s="78"/>
      <c r="L755" s="78"/>
      <c r="M755" s="78"/>
      <c r="N755" s="78"/>
      <c r="O755" s="82"/>
      <c r="P755" s="82"/>
      <c r="Q755" s="82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</row>
    <row r="756" spans="1:33" ht="13.2">
      <c r="A756" s="10"/>
      <c r="B756" s="10"/>
      <c r="C756" s="10"/>
      <c r="D756" s="10"/>
      <c r="E756" s="10"/>
      <c r="F756" s="78"/>
      <c r="G756" s="78"/>
      <c r="H756" s="78"/>
      <c r="I756" s="78"/>
      <c r="J756" s="78"/>
      <c r="K756" s="78"/>
      <c r="L756" s="78"/>
      <c r="M756" s="78"/>
      <c r="N756" s="78"/>
      <c r="O756" s="82"/>
      <c r="P756" s="82"/>
      <c r="Q756" s="82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</row>
    <row r="757" spans="1:33" ht="13.2">
      <c r="A757" s="10"/>
      <c r="B757" s="10"/>
      <c r="C757" s="10"/>
      <c r="D757" s="10"/>
      <c r="E757" s="10"/>
      <c r="F757" s="78"/>
      <c r="G757" s="78"/>
      <c r="H757" s="78"/>
      <c r="I757" s="78"/>
      <c r="J757" s="78"/>
      <c r="K757" s="78"/>
      <c r="L757" s="78"/>
      <c r="M757" s="78"/>
      <c r="N757" s="78"/>
      <c r="O757" s="82"/>
      <c r="P757" s="82"/>
      <c r="Q757" s="82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</row>
    <row r="758" spans="1:33" ht="13.2">
      <c r="A758" s="10"/>
      <c r="B758" s="10"/>
      <c r="C758" s="10"/>
      <c r="D758" s="10"/>
      <c r="E758" s="10"/>
      <c r="F758" s="78"/>
      <c r="G758" s="78"/>
      <c r="H758" s="78"/>
      <c r="I758" s="78"/>
      <c r="J758" s="78"/>
      <c r="K758" s="78"/>
      <c r="L758" s="78"/>
      <c r="M758" s="78"/>
      <c r="N758" s="78"/>
      <c r="O758" s="82"/>
      <c r="P758" s="82"/>
      <c r="Q758" s="82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</row>
    <row r="759" spans="1:33" ht="13.2">
      <c r="A759" s="10"/>
      <c r="B759" s="10"/>
      <c r="C759" s="10"/>
      <c r="D759" s="10"/>
      <c r="E759" s="10"/>
      <c r="F759" s="78"/>
      <c r="G759" s="78"/>
      <c r="H759" s="78"/>
      <c r="I759" s="78"/>
      <c r="J759" s="78"/>
      <c r="K759" s="78"/>
      <c r="L759" s="78"/>
      <c r="M759" s="78"/>
      <c r="N759" s="78"/>
      <c r="O759" s="82"/>
      <c r="P759" s="82"/>
      <c r="Q759" s="82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</row>
    <row r="760" spans="1:33" ht="13.2">
      <c r="A760" s="10"/>
      <c r="B760" s="10"/>
      <c r="C760" s="10"/>
      <c r="D760" s="10"/>
      <c r="E760" s="10"/>
      <c r="F760" s="78"/>
      <c r="G760" s="78"/>
      <c r="H760" s="78"/>
      <c r="I760" s="78"/>
      <c r="J760" s="78"/>
      <c r="K760" s="78"/>
      <c r="L760" s="78"/>
      <c r="M760" s="78"/>
      <c r="N760" s="78"/>
      <c r="O760" s="82"/>
      <c r="P760" s="82"/>
      <c r="Q760" s="82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</row>
    <row r="761" spans="1:33" ht="13.2">
      <c r="A761" s="10"/>
      <c r="B761" s="10"/>
      <c r="C761" s="10"/>
      <c r="D761" s="10"/>
      <c r="E761" s="10"/>
      <c r="F761" s="78"/>
      <c r="G761" s="78"/>
      <c r="H761" s="78"/>
      <c r="I761" s="78"/>
      <c r="J761" s="78"/>
      <c r="K761" s="78"/>
      <c r="L761" s="78"/>
      <c r="M761" s="78"/>
      <c r="N761" s="78"/>
      <c r="O761" s="82"/>
      <c r="P761" s="82"/>
      <c r="Q761" s="82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</row>
    <row r="762" spans="1:33" ht="13.2">
      <c r="A762" s="10"/>
      <c r="B762" s="10"/>
      <c r="C762" s="10"/>
      <c r="D762" s="10"/>
      <c r="E762" s="10"/>
      <c r="F762" s="78"/>
      <c r="G762" s="78"/>
      <c r="H762" s="78"/>
      <c r="I762" s="78"/>
      <c r="J762" s="78"/>
      <c r="K762" s="78"/>
      <c r="L762" s="78"/>
      <c r="M762" s="78"/>
      <c r="N762" s="78"/>
      <c r="O762" s="82"/>
      <c r="P762" s="82"/>
      <c r="Q762" s="82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</row>
    <row r="763" spans="1:33" ht="13.2">
      <c r="A763" s="10"/>
      <c r="B763" s="10"/>
      <c r="C763" s="10"/>
      <c r="D763" s="10"/>
      <c r="E763" s="10"/>
      <c r="F763" s="78"/>
      <c r="G763" s="78"/>
      <c r="H763" s="78"/>
      <c r="I763" s="78"/>
      <c r="J763" s="78"/>
      <c r="K763" s="78"/>
      <c r="L763" s="78"/>
      <c r="M763" s="78"/>
      <c r="N763" s="78"/>
      <c r="O763" s="82"/>
      <c r="P763" s="82"/>
      <c r="Q763" s="82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</row>
    <row r="764" spans="1:33" ht="13.2">
      <c r="A764" s="10"/>
      <c r="B764" s="10"/>
      <c r="C764" s="10"/>
      <c r="D764" s="10"/>
      <c r="E764" s="10"/>
      <c r="F764" s="78"/>
      <c r="G764" s="78"/>
      <c r="H764" s="78"/>
      <c r="I764" s="78"/>
      <c r="J764" s="78"/>
      <c r="K764" s="78"/>
      <c r="L764" s="78"/>
      <c r="M764" s="78"/>
      <c r="N764" s="78"/>
      <c r="O764" s="82"/>
      <c r="P764" s="82"/>
      <c r="Q764" s="82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</row>
    <row r="765" spans="1:33" ht="13.2">
      <c r="A765" s="10"/>
      <c r="B765" s="10"/>
      <c r="C765" s="10"/>
      <c r="D765" s="10"/>
      <c r="E765" s="10"/>
      <c r="F765" s="78"/>
      <c r="G765" s="78"/>
      <c r="H765" s="78"/>
      <c r="I765" s="78"/>
      <c r="J765" s="78"/>
      <c r="K765" s="78"/>
      <c r="L765" s="78"/>
      <c r="M765" s="78"/>
      <c r="N765" s="78"/>
      <c r="O765" s="82"/>
      <c r="P765" s="82"/>
      <c r="Q765" s="82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</row>
    <row r="766" spans="1:33" ht="13.2">
      <c r="A766" s="10"/>
      <c r="B766" s="10"/>
      <c r="C766" s="10"/>
      <c r="D766" s="10"/>
      <c r="E766" s="10"/>
      <c r="F766" s="78"/>
      <c r="G766" s="78"/>
      <c r="H766" s="78"/>
      <c r="I766" s="78"/>
      <c r="J766" s="78"/>
      <c r="K766" s="78"/>
      <c r="L766" s="78"/>
      <c r="M766" s="78"/>
      <c r="N766" s="78"/>
      <c r="O766" s="82"/>
      <c r="P766" s="82"/>
      <c r="Q766" s="82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</row>
    <row r="767" spans="1:33" ht="13.2">
      <c r="A767" s="10"/>
      <c r="B767" s="10"/>
      <c r="C767" s="10"/>
      <c r="D767" s="10"/>
      <c r="E767" s="10"/>
      <c r="F767" s="78"/>
      <c r="G767" s="78"/>
      <c r="H767" s="78"/>
      <c r="I767" s="78"/>
      <c r="J767" s="78"/>
      <c r="K767" s="78"/>
      <c r="L767" s="78"/>
      <c r="M767" s="78"/>
      <c r="N767" s="78"/>
      <c r="O767" s="82"/>
      <c r="P767" s="82"/>
      <c r="Q767" s="82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</row>
    <row r="768" spans="1:33" ht="13.2">
      <c r="A768" s="10"/>
      <c r="B768" s="10"/>
      <c r="C768" s="10"/>
      <c r="D768" s="10"/>
      <c r="E768" s="10"/>
      <c r="F768" s="78"/>
      <c r="G768" s="78"/>
      <c r="H768" s="78"/>
      <c r="I768" s="78"/>
      <c r="J768" s="78"/>
      <c r="K768" s="78"/>
      <c r="L768" s="78"/>
      <c r="M768" s="78"/>
      <c r="N768" s="78"/>
      <c r="O768" s="82"/>
      <c r="P768" s="82"/>
      <c r="Q768" s="82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</row>
    <row r="769" spans="1:33" ht="13.2">
      <c r="A769" s="10"/>
      <c r="B769" s="10"/>
      <c r="C769" s="10"/>
      <c r="D769" s="10"/>
      <c r="E769" s="10"/>
      <c r="F769" s="78"/>
      <c r="G769" s="78"/>
      <c r="H769" s="78"/>
      <c r="I769" s="78"/>
      <c r="J769" s="78"/>
      <c r="K769" s="78"/>
      <c r="L769" s="78"/>
      <c r="M769" s="78"/>
      <c r="N769" s="78"/>
      <c r="O769" s="82"/>
      <c r="P769" s="82"/>
      <c r="Q769" s="82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</row>
    <row r="770" spans="1:33" ht="13.2">
      <c r="A770" s="10"/>
      <c r="B770" s="10"/>
      <c r="C770" s="10"/>
      <c r="D770" s="10"/>
      <c r="E770" s="10"/>
      <c r="F770" s="78"/>
      <c r="G770" s="78"/>
      <c r="H770" s="78"/>
      <c r="I770" s="78"/>
      <c r="J770" s="78"/>
      <c r="K770" s="78"/>
      <c r="L770" s="78"/>
      <c r="M770" s="78"/>
      <c r="N770" s="78"/>
      <c r="O770" s="82"/>
      <c r="P770" s="82"/>
      <c r="Q770" s="82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</row>
    <row r="771" spans="1:33" ht="13.2">
      <c r="A771" s="10"/>
      <c r="B771" s="10"/>
      <c r="C771" s="10"/>
      <c r="D771" s="10"/>
      <c r="E771" s="10"/>
      <c r="F771" s="78"/>
      <c r="G771" s="78"/>
      <c r="H771" s="78"/>
      <c r="I771" s="78"/>
      <c r="J771" s="78"/>
      <c r="K771" s="78"/>
      <c r="L771" s="78"/>
      <c r="M771" s="78"/>
      <c r="N771" s="78"/>
      <c r="O771" s="82"/>
      <c r="P771" s="82"/>
      <c r="Q771" s="82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</row>
    <row r="772" spans="1:33" ht="13.2">
      <c r="A772" s="10"/>
      <c r="B772" s="10"/>
      <c r="C772" s="10"/>
      <c r="D772" s="10"/>
      <c r="E772" s="10"/>
      <c r="F772" s="78"/>
      <c r="G772" s="78"/>
      <c r="H772" s="78"/>
      <c r="I772" s="78"/>
      <c r="J772" s="78"/>
      <c r="K772" s="78"/>
      <c r="L772" s="78"/>
      <c r="M772" s="78"/>
      <c r="N772" s="78"/>
      <c r="O772" s="82"/>
      <c r="P772" s="82"/>
      <c r="Q772" s="82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</row>
    <row r="773" spans="1:33" ht="13.2">
      <c r="A773" s="10"/>
      <c r="B773" s="10"/>
      <c r="C773" s="10"/>
      <c r="D773" s="10"/>
      <c r="E773" s="10"/>
      <c r="F773" s="78"/>
      <c r="G773" s="78"/>
      <c r="H773" s="78"/>
      <c r="I773" s="78"/>
      <c r="J773" s="78"/>
      <c r="K773" s="78"/>
      <c r="L773" s="78"/>
      <c r="M773" s="78"/>
      <c r="N773" s="78"/>
      <c r="O773" s="82"/>
      <c r="P773" s="82"/>
      <c r="Q773" s="82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</row>
    <row r="774" spans="1:33" ht="13.2">
      <c r="A774" s="10"/>
      <c r="B774" s="10"/>
      <c r="C774" s="10"/>
      <c r="D774" s="10"/>
      <c r="E774" s="10"/>
      <c r="F774" s="78"/>
      <c r="G774" s="78"/>
      <c r="H774" s="78"/>
      <c r="I774" s="78"/>
      <c r="J774" s="78"/>
      <c r="K774" s="78"/>
      <c r="L774" s="78"/>
      <c r="M774" s="78"/>
      <c r="N774" s="78"/>
      <c r="O774" s="82"/>
      <c r="P774" s="82"/>
      <c r="Q774" s="82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</row>
    <row r="775" spans="1:33" ht="13.2">
      <c r="A775" s="10"/>
      <c r="B775" s="10"/>
      <c r="C775" s="10"/>
      <c r="D775" s="10"/>
      <c r="E775" s="10"/>
      <c r="F775" s="78"/>
      <c r="G775" s="78"/>
      <c r="H775" s="78"/>
      <c r="I775" s="78"/>
      <c r="J775" s="78"/>
      <c r="K775" s="78"/>
      <c r="L775" s="78"/>
      <c r="M775" s="78"/>
      <c r="N775" s="78"/>
      <c r="O775" s="82"/>
      <c r="P775" s="82"/>
      <c r="Q775" s="82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</row>
    <row r="776" spans="1:33" ht="13.2">
      <c r="A776" s="10"/>
      <c r="B776" s="10"/>
      <c r="C776" s="10"/>
      <c r="D776" s="10"/>
      <c r="E776" s="10"/>
      <c r="F776" s="78"/>
      <c r="G776" s="78"/>
      <c r="H776" s="78"/>
      <c r="I776" s="78"/>
      <c r="J776" s="78"/>
      <c r="K776" s="78"/>
      <c r="L776" s="78"/>
      <c r="M776" s="78"/>
      <c r="N776" s="78"/>
      <c r="O776" s="82"/>
      <c r="P776" s="82"/>
      <c r="Q776" s="82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</row>
    <row r="777" spans="1:33" ht="13.2">
      <c r="A777" s="10"/>
      <c r="B777" s="10"/>
      <c r="C777" s="10"/>
      <c r="D777" s="10"/>
      <c r="E777" s="10"/>
      <c r="F777" s="78"/>
      <c r="G777" s="78"/>
      <c r="H777" s="78"/>
      <c r="I777" s="78"/>
      <c r="J777" s="78"/>
      <c r="K777" s="78"/>
      <c r="L777" s="78"/>
      <c r="M777" s="78"/>
      <c r="N777" s="78"/>
      <c r="O777" s="82"/>
      <c r="P777" s="82"/>
      <c r="Q777" s="82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</row>
    <row r="778" spans="1:33" ht="13.2">
      <c r="A778" s="10"/>
      <c r="B778" s="10"/>
      <c r="C778" s="10"/>
      <c r="D778" s="10"/>
      <c r="E778" s="10"/>
      <c r="F778" s="78"/>
      <c r="G778" s="78"/>
      <c r="H778" s="78"/>
      <c r="I778" s="78"/>
      <c r="J778" s="78"/>
      <c r="K778" s="78"/>
      <c r="L778" s="78"/>
      <c r="M778" s="78"/>
      <c r="N778" s="78"/>
      <c r="O778" s="82"/>
      <c r="P778" s="82"/>
      <c r="Q778" s="82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</row>
    <row r="779" spans="1:33" ht="13.2">
      <c r="A779" s="10"/>
      <c r="B779" s="10"/>
      <c r="C779" s="10"/>
      <c r="D779" s="10"/>
      <c r="E779" s="10"/>
      <c r="F779" s="78"/>
      <c r="G779" s="78"/>
      <c r="H779" s="78"/>
      <c r="I779" s="78"/>
      <c r="J779" s="78"/>
      <c r="K779" s="78"/>
      <c r="L779" s="78"/>
      <c r="M779" s="78"/>
      <c r="N779" s="78"/>
      <c r="O779" s="82"/>
      <c r="P779" s="82"/>
      <c r="Q779" s="82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</row>
    <row r="780" spans="1:33" ht="13.2">
      <c r="A780" s="10"/>
      <c r="B780" s="10"/>
      <c r="C780" s="10"/>
      <c r="D780" s="10"/>
      <c r="E780" s="10"/>
      <c r="F780" s="78"/>
      <c r="G780" s="78"/>
      <c r="H780" s="78"/>
      <c r="I780" s="78"/>
      <c r="J780" s="78"/>
      <c r="K780" s="78"/>
      <c r="L780" s="78"/>
      <c r="M780" s="78"/>
      <c r="N780" s="78"/>
      <c r="O780" s="82"/>
      <c r="P780" s="82"/>
      <c r="Q780" s="82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</row>
    <row r="781" spans="1:33" ht="13.2">
      <c r="A781" s="10"/>
      <c r="B781" s="10"/>
      <c r="C781" s="10"/>
      <c r="D781" s="10"/>
      <c r="E781" s="10"/>
      <c r="F781" s="78"/>
      <c r="G781" s="78"/>
      <c r="H781" s="78"/>
      <c r="I781" s="78"/>
      <c r="J781" s="78"/>
      <c r="K781" s="78"/>
      <c r="L781" s="78"/>
      <c r="M781" s="78"/>
      <c r="N781" s="78"/>
      <c r="O781" s="82"/>
      <c r="P781" s="82"/>
      <c r="Q781" s="82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</row>
    <row r="782" spans="1:33" ht="13.2">
      <c r="A782" s="10"/>
      <c r="B782" s="10"/>
      <c r="C782" s="10"/>
      <c r="D782" s="10"/>
      <c r="E782" s="10"/>
      <c r="F782" s="78"/>
      <c r="G782" s="78"/>
      <c r="H782" s="78"/>
      <c r="I782" s="78"/>
      <c r="J782" s="78"/>
      <c r="K782" s="78"/>
      <c r="L782" s="78"/>
      <c r="M782" s="78"/>
      <c r="N782" s="78"/>
      <c r="O782" s="82"/>
      <c r="P782" s="82"/>
      <c r="Q782" s="82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</row>
    <row r="783" spans="1:33" ht="13.2">
      <c r="A783" s="10"/>
      <c r="B783" s="10"/>
      <c r="C783" s="10"/>
      <c r="D783" s="10"/>
      <c r="E783" s="10"/>
      <c r="F783" s="78"/>
      <c r="G783" s="78"/>
      <c r="H783" s="78"/>
      <c r="I783" s="78"/>
      <c r="J783" s="78"/>
      <c r="K783" s="78"/>
      <c r="L783" s="78"/>
      <c r="M783" s="78"/>
      <c r="N783" s="78"/>
      <c r="O783" s="82"/>
      <c r="P783" s="82"/>
      <c r="Q783" s="82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</row>
    <row r="784" spans="1:33" ht="13.2">
      <c r="A784" s="10"/>
      <c r="B784" s="10"/>
      <c r="C784" s="10"/>
      <c r="D784" s="10"/>
      <c r="E784" s="10"/>
      <c r="F784" s="78"/>
      <c r="G784" s="78"/>
      <c r="H784" s="78"/>
      <c r="I784" s="78"/>
      <c r="J784" s="78"/>
      <c r="K784" s="78"/>
      <c r="L784" s="78"/>
      <c r="M784" s="78"/>
      <c r="N784" s="78"/>
      <c r="O784" s="82"/>
      <c r="P784" s="82"/>
      <c r="Q784" s="82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</row>
    <row r="785" spans="1:33" ht="13.2">
      <c r="A785" s="10"/>
      <c r="B785" s="10"/>
      <c r="C785" s="10"/>
      <c r="D785" s="10"/>
      <c r="E785" s="10"/>
      <c r="F785" s="78"/>
      <c r="G785" s="78"/>
      <c r="H785" s="78"/>
      <c r="I785" s="78"/>
      <c r="J785" s="78"/>
      <c r="K785" s="78"/>
      <c r="L785" s="78"/>
      <c r="M785" s="78"/>
      <c r="N785" s="78"/>
      <c r="O785" s="82"/>
      <c r="P785" s="82"/>
      <c r="Q785" s="82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</row>
    <row r="786" spans="1:33" ht="13.2">
      <c r="A786" s="10"/>
      <c r="B786" s="10"/>
      <c r="C786" s="10"/>
      <c r="D786" s="10"/>
      <c r="E786" s="10"/>
      <c r="F786" s="78"/>
      <c r="G786" s="78"/>
      <c r="H786" s="78"/>
      <c r="I786" s="78"/>
      <c r="J786" s="78"/>
      <c r="K786" s="78"/>
      <c r="L786" s="78"/>
      <c r="M786" s="78"/>
      <c r="N786" s="78"/>
      <c r="O786" s="82"/>
      <c r="P786" s="82"/>
      <c r="Q786" s="82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</row>
    <row r="787" spans="1:33" ht="13.2">
      <c r="A787" s="10"/>
      <c r="B787" s="10"/>
      <c r="C787" s="10"/>
      <c r="D787" s="10"/>
      <c r="E787" s="10"/>
      <c r="F787" s="78"/>
      <c r="G787" s="78"/>
      <c r="H787" s="78"/>
      <c r="I787" s="78"/>
      <c r="J787" s="78"/>
      <c r="K787" s="78"/>
      <c r="L787" s="78"/>
      <c r="M787" s="78"/>
      <c r="N787" s="78"/>
      <c r="O787" s="82"/>
      <c r="P787" s="82"/>
      <c r="Q787" s="82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</row>
    <row r="788" spans="1:33" ht="13.2">
      <c r="A788" s="10"/>
      <c r="B788" s="10"/>
      <c r="C788" s="10"/>
      <c r="D788" s="10"/>
      <c r="E788" s="10"/>
      <c r="F788" s="78"/>
      <c r="G788" s="78"/>
      <c r="H788" s="78"/>
      <c r="I788" s="78"/>
      <c r="J788" s="78"/>
      <c r="K788" s="78"/>
      <c r="L788" s="78"/>
      <c r="M788" s="78"/>
      <c r="N788" s="78"/>
      <c r="O788" s="82"/>
      <c r="P788" s="82"/>
      <c r="Q788" s="82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</row>
    <row r="789" spans="1:33" ht="13.2">
      <c r="A789" s="10"/>
      <c r="B789" s="10"/>
      <c r="C789" s="10"/>
      <c r="D789" s="10"/>
      <c r="E789" s="10"/>
      <c r="F789" s="78"/>
      <c r="G789" s="78"/>
      <c r="H789" s="78"/>
      <c r="I789" s="78"/>
      <c r="J789" s="78"/>
      <c r="K789" s="78"/>
      <c r="L789" s="78"/>
      <c r="M789" s="78"/>
      <c r="N789" s="78"/>
      <c r="O789" s="82"/>
      <c r="P789" s="82"/>
      <c r="Q789" s="82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</row>
    <row r="790" spans="1:33" ht="13.2">
      <c r="A790" s="10"/>
      <c r="B790" s="10"/>
      <c r="C790" s="10"/>
      <c r="D790" s="10"/>
      <c r="E790" s="10"/>
      <c r="F790" s="78"/>
      <c r="G790" s="78"/>
      <c r="H790" s="78"/>
      <c r="I790" s="78"/>
      <c r="J790" s="78"/>
      <c r="K790" s="78"/>
      <c r="L790" s="78"/>
      <c r="M790" s="78"/>
      <c r="N790" s="78"/>
      <c r="O790" s="82"/>
      <c r="P790" s="82"/>
      <c r="Q790" s="82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</row>
    <row r="791" spans="1:33" ht="13.2">
      <c r="A791" s="10"/>
      <c r="B791" s="10"/>
      <c r="C791" s="10"/>
      <c r="D791" s="10"/>
      <c r="E791" s="10"/>
      <c r="F791" s="78"/>
      <c r="G791" s="78"/>
      <c r="H791" s="78"/>
      <c r="I791" s="78"/>
      <c r="J791" s="78"/>
      <c r="K791" s="78"/>
      <c r="L791" s="78"/>
      <c r="M791" s="78"/>
      <c r="N791" s="78"/>
      <c r="O791" s="82"/>
      <c r="P791" s="82"/>
      <c r="Q791" s="82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</row>
    <row r="792" spans="1:33" ht="13.2">
      <c r="A792" s="10"/>
      <c r="B792" s="10"/>
      <c r="C792" s="10"/>
      <c r="D792" s="10"/>
      <c r="E792" s="10"/>
      <c r="F792" s="78"/>
      <c r="G792" s="78"/>
      <c r="H792" s="78"/>
      <c r="I792" s="78"/>
      <c r="J792" s="78"/>
      <c r="K792" s="78"/>
      <c r="L792" s="78"/>
      <c r="M792" s="78"/>
      <c r="N792" s="78"/>
      <c r="O792" s="82"/>
      <c r="P792" s="82"/>
      <c r="Q792" s="82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</row>
    <row r="793" spans="1:33" ht="13.2">
      <c r="A793" s="10"/>
      <c r="B793" s="10"/>
      <c r="C793" s="10"/>
      <c r="D793" s="10"/>
      <c r="E793" s="10"/>
      <c r="F793" s="78"/>
      <c r="G793" s="78"/>
      <c r="H793" s="78"/>
      <c r="I793" s="78"/>
      <c r="J793" s="78"/>
      <c r="K793" s="78"/>
      <c r="L793" s="78"/>
      <c r="M793" s="78"/>
      <c r="N793" s="78"/>
      <c r="O793" s="82"/>
      <c r="P793" s="82"/>
      <c r="Q793" s="82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</row>
    <row r="794" spans="1:33" ht="13.2">
      <c r="A794" s="10"/>
      <c r="B794" s="10"/>
      <c r="C794" s="10"/>
      <c r="D794" s="10"/>
      <c r="E794" s="10"/>
      <c r="F794" s="78"/>
      <c r="G794" s="78"/>
      <c r="H794" s="78"/>
      <c r="I794" s="78"/>
      <c r="J794" s="78"/>
      <c r="K794" s="78"/>
      <c r="L794" s="78"/>
      <c r="M794" s="78"/>
      <c r="N794" s="78"/>
      <c r="O794" s="82"/>
      <c r="P794" s="82"/>
      <c r="Q794" s="82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</row>
    <row r="795" spans="1:33" ht="13.2">
      <c r="A795" s="10"/>
      <c r="B795" s="10"/>
      <c r="C795" s="10"/>
      <c r="D795" s="10"/>
      <c r="E795" s="10"/>
      <c r="F795" s="78"/>
      <c r="G795" s="78"/>
      <c r="H795" s="78"/>
      <c r="I795" s="78"/>
      <c r="J795" s="78"/>
      <c r="K795" s="78"/>
      <c r="L795" s="78"/>
      <c r="M795" s="78"/>
      <c r="N795" s="78"/>
      <c r="O795" s="82"/>
      <c r="P795" s="82"/>
      <c r="Q795" s="82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</row>
    <row r="796" spans="1:33" ht="13.2">
      <c r="A796" s="10"/>
      <c r="B796" s="10"/>
      <c r="C796" s="10"/>
      <c r="D796" s="10"/>
      <c r="E796" s="10"/>
      <c r="F796" s="78"/>
      <c r="G796" s="78"/>
      <c r="H796" s="78"/>
      <c r="I796" s="78"/>
      <c r="J796" s="78"/>
      <c r="K796" s="78"/>
      <c r="L796" s="78"/>
      <c r="M796" s="78"/>
      <c r="N796" s="78"/>
      <c r="O796" s="82"/>
      <c r="P796" s="82"/>
      <c r="Q796" s="82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</row>
    <row r="797" spans="1:33" ht="13.2">
      <c r="A797" s="10"/>
      <c r="B797" s="10"/>
      <c r="C797" s="10"/>
      <c r="D797" s="10"/>
      <c r="E797" s="10"/>
      <c r="F797" s="78"/>
      <c r="G797" s="78"/>
      <c r="H797" s="78"/>
      <c r="I797" s="78"/>
      <c r="J797" s="78"/>
      <c r="K797" s="78"/>
      <c r="L797" s="78"/>
      <c r="M797" s="78"/>
      <c r="N797" s="78"/>
      <c r="O797" s="82"/>
      <c r="P797" s="82"/>
      <c r="Q797" s="82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</row>
    <row r="798" spans="1:33" ht="13.2">
      <c r="A798" s="10"/>
      <c r="B798" s="10"/>
      <c r="C798" s="10"/>
      <c r="D798" s="10"/>
      <c r="E798" s="10"/>
      <c r="F798" s="78"/>
      <c r="G798" s="78"/>
      <c r="H798" s="78"/>
      <c r="I798" s="78"/>
      <c r="J798" s="78"/>
      <c r="K798" s="78"/>
      <c r="L798" s="78"/>
      <c r="M798" s="78"/>
      <c r="N798" s="78"/>
      <c r="O798" s="82"/>
      <c r="P798" s="82"/>
      <c r="Q798" s="82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</row>
    <row r="799" spans="1:33" ht="13.2">
      <c r="A799" s="10"/>
      <c r="B799" s="10"/>
      <c r="C799" s="10"/>
      <c r="D799" s="10"/>
      <c r="E799" s="10"/>
      <c r="F799" s="78"/>
      <c r="G799" s="78"/>
      <c r="H799" s="78"/>
      <c r="I799" s="78"/>
      <c r="J799" s="78"/>
      <c r="K799" s="78"/>
      <c r="L799" s="78"/>
      <c r="M799" s="78"/>
      <c r="N799" s="78"/>
      <c r="O799" s="82"/>
      <c r="P799" s="82"/>
      <c r="Q799" s="82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</row>
    <row r="800" spans="1:33" ht="13.2">
      <c r="A800" s="10"/>
      <c r="B800" s="10"/>
      <c r="C800" s="10"/>
      <c r="D800" s="10"/>
      <c r="E800" s="10"/>
      <c r="F800" s="78"/>
      <c r="G800" s="78"/>
      <c r="H800" s="78"/>
      <c r="I800" s="78"/>
      <c r="J800" s="78"/>
      <c r="K800" s="78"/>
      <c r="L800" s="78"/>
      <c r="M800" s="78"/>
      <c r="N800" s="78"/>
      <c r="O800" s="82"/>
      <c r="P800" s="82"/>
      <c r="Q800" s="82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</row>
    <row r="801" spans="1:33" ht="13.2">
      <c r="A801" s="10"/>
      <c r="B801" s="10"/>
      <c r="C801" s="10"/>
      <c r="D801" s="10"/>
      <c r="E801" s="10"/>
      <c r="F801" s="78"/>
      <c r="G801" s="78"/>
      <c r="H801" s="78"/>
      <c r="I801" s="78"/>
      <c r="J801" s="78"/>
      <c r="K801" s="78"/>
      <c r="L801" s="78"/>
      <c r="M801" s="78"/>
      <c r="N801" s="78"/>
      <c r="O801" s="82"/>
      <c r="P801" s="82"/>
      <c r="Q801" s="82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</row>
    <row r="802" spans="1:33" ht="13.2">
      <c r="A802" s="10"/>
      <c r="B802" s="10"/>
      <c r="C802" s="10"/>
      <c r="D802" s="10"/>
      <c r="E802" s="10"/>
      <c r="F802" s="78"/>
      <c r="G802" s="78"/>
      <c r="H802" s="78"/>
      <c r="I802" s="78"/>
      <c r="J802" s="78"/>
      <c r="K802" s="78"/>
      <c r="L802" s="78"/>
      <c r="M802" s="78"/>
      <c r="N802" s="78"/>
      <c r="O802" s="82"/>
      <c r="P802" s="82"/>
      <c r="Q802" s="82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</row>
    <row r="803" spans="1:33" ht="13.2">
      <c r="A803" s="10"/>
      <c r="B803" s="10"/>
      <c r="C803" s="10"/>
      <c r="D803" s="10"/>
      <c r="E803" s="10"/>
      <c r="F803" s="78"/>
      <c r="G803" s="78"/>
      <c r="H803" s="78"/>
      <c r="I803" s="78"/>
      <c r="J803" s="78"/>
      <c r="K803" s="78"/>
      <c r="L803" s="78"/>
      <c r="M803" s="78"/>
      <c r="N803" s="78"/>
      <c r="O803" s="82"/>
      <c r="P803" s="82"/>
      <c r="Q803" s="82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</row>
    <row r="804" spans="1:33" ht="13.2">
      <c r="A804" s="10"/>
      <c r="B804" s="10"/>
      <c r="C804" s="10"/>
      <c r="D804" s="10"/>
      <c r="E804" s="10"/>
      <c r="F804" s="78"/>
      <c r="G804" s="78"/>
      <c r="H804" s="78"/>
      <c r="I804" s="78"/>
      <c r="J804" s="78"/>
      <c r="K804" s="78"/>
      <c r="L804" s="78"/>
      <c r="M804" s="78"/>
      <c r="N804" s="78"/>
      <c r="O804" s="82"/>
      <c r="P804" s="82"/>
      <c r="Q804" s="82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</row>
    <row r="805" spans="1:33" ht="13.2">
      <c r="A805" s="10"/>
      <c r="B805" s="10"/>
      <c r="C805" s="10"/>
      <c r="D805" s="10"/>
      <c r="E805" s="10"/>
      <c r="F805" s="78"/>
      <c r="G805" s="78"/>
      <c r="H805" s="78"/>
      <c r="I805" s="78"/>
      <c r="J805" s="78"/>
      <c r="K805" s="78"/>
      <c r="L805" s="78"/>
      <c r="M805" s="78"/>
      <c r="N805" s="78"/>
      <c r="O805" s="82"/>
      <c r="P805" s="82"/>
      <c r="Q805" s="82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</row>
    <row r="806" spans="1:33" ht="13.2">
      <c r="A806" s="10"/>
      <c r="B806" s="10"/>
      <c r="C806" s="10"/>
      <c r="D806" s="10"/>
      <c r="E806" s="10"/>
      <c r="F806" s="78"/>
      <c r="G806" s="78"/>
      <c r="H806" s="78"/>
      <c r="I806" s="78"/>
      <c r="J806" s="78"/>
      <c r="K806" s="78"/>
      <c r="L806" s="78"/>
      <c r="M806" s="78"/>
      <c r="N806" s="78"/>
      <c r="O806" s="82"/>
      <c r="P806" s="82"/>
      <c r="Q806" s="82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</row>
    <row r="807" spans="1:33" ht="13.2">
      <c r="A807" s="10"/>
      <c r="B807" s="10"/>
      <c r="C807" s="10"/>
      <c r="D807" s="10"/>
      <c r="E807" s="10"/>
      <c r="F807" s="78"/>
      <c r="G807" s="78"/>
      <c r="H807" s="78"/>
      <c r="I807" s="78"/>
      <c r="J807" s="78"/>
      <c r="K807" s="78"/>
      <c r="L807" s="78"/>
      <c r="M807" s="78"/>
      <c r="N807" s="78"/>
      <c r="O807" s="82"/>
      <c r="P807" s="82"/>
      <c r="Q807" s="82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</row>
    <row r="808" spans="1:33" ht="13.2">
      <c r="A808" s="10"/>
      <c r="B808" s="10"/>
      <c r="C808" s="10"/>
      <c r="D808" s="10"/>
      <c r="E808" s="10"/>
      <c r="F808" s="78"/>
      <c r="G808" s="78"/>
      <c r="H808" s="78"/>
      <c r="I808" s="78"/>
      <c r="J808" s="78"/>
      <c r="K808" s="78"/>
      <c r="L808" s="78"/>
      <c r="M808" s="78"/>
      <c r="N808" s="78"/>
      <c r="O808" s="82"/>
      <c r="P808" s="82"/>
      <c r="Q808" s="82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</row>
    <row r="809" spans="1:33" ht="13.2">
      <c r="A809" s="10"/>
      <c r="B809" s="10"/>
      <c r="C809" s="10"/>
      <c r="D809" s="10"/>
      <c r="E809" s="10"/>
      <c r="F809" s="78"/>
      <c r="G809" s="78"/>
      <c r="H809" s="78"/>
      <c r="I809" s="78"/>
      <c r="J809" s="78"/>
      <c r="K809" s="78"/>
      <c r="L809" s="78"/>
      <c r="M809" s="78"/>
      <c r="N809" s="78"/>
      <c r="O809" s="82"/>
      <c r="P809" s="82"/>
      <c r="Q809" s="82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</row>
    <row r="810" spans="1:33" ht="13.2">
      <c r="A810" s="10"/>
      <c r="B810" s="10"/>
      <c r="C810" s="10"/>
      <c r="D810" s="10"/>
      <c r="E810" s="10"/>
      <c r="F810" s="78"/>
      <c r="G810" s="78"/>
      <c r="H810" s="78"/>
      <c r="I810" s="78"/>
      <c r="J810" s="78"/>
      <c r="K810" s="78"/>
      <c r="L810" s="78"/>
      <c r="M810" s="78"/>
      <c r="N810" s="78"/>
      <c r="O810" s="82"/>
      <c r="P810" s="82"/>
      <c r="Q810" s="82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</row>
    <row r="811" spans="1:33" ht="13.2">
      <c r="A811" s="10"/>
      <c r="B811" s="10"/>
      <c r="C811" s="10"/>
      <c r="D811" s="10"/>
      <c r="E811" s="10"/>
      <c r="F811" s="78"/>
      <c r="G811" s="78"/>
      <c r="H811" s="78"/>
      <c r="I811" s="78"/>
      <c r="J811" s="78"/>
      <c r="K811" s="78"/>
      <c r="L811" s="78"/>
      <c r="M811" s="78"/>
      <c r="N811" s="78"/>
      <c r="O811" s="82"/>
      <c r="P811" s="82"/>
      <c r="Q811" s="82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</row>
    <row r="812" spans="1:33" ht="13.2">
      <c r="A812" s="10"/>
      <c r="B812" s="10"/>
      <c r="C812" s="10"/>
      <c r="D812" s="10"/>
      <c r="E812" s="10"/>
      <c r="F812" s="78"/>
      <c r="G812" s="78"/>
      <c r="H812" s="78"/>
      <c r="I812" s="78"/>
      <c r="J812" s="78"/>
      <c r="K812" s="78"/>
      <c r="L812" s="78"/>
      <c r="M812" s="78"/>
      <c r="N812" s="78"/>
      <c r="O812" s="82"/>
      <c r="P812" s="82"/>
      <c r="Q812" s="82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</row>
    <row r="813" spans="1:33" ht="13.2">
      <c r="A813" s="10"/>
      <c r="B813" s="10"/>
      <c r="C813" s="10"/>
      <c r="D813" s="10"/>
      <c r="E813" s="10"/>
      <c r="F813" s="78"/>
      <c r="G813" s="78"/>
      <c r="H813" s="78"/>
      <c r="I813" s="78"/>
      <c r="J813" s="78"/>
      <c r="K813" s="78"/>
      <c r="L813" s="78"/>
      <c r="M813" s="78"/>
      <c r="N813" s="78"/>
      <c r="O813" s="82"/>
      <c r="P813" s="82"/>
      <c r="Q813" s="82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</row>
    <row r="814" spans="1:33" ht="13.2">
      <c r="A814" s="10"/>
      <c r="B814" s="10"/>
      <c r="C814" s="10"/>
      <c r="D814" s="10"/>
      <c r="E814" s="10"/>
      <c r="F814" s="78"/>
      <c r="G814" s="78"/>
      <c r="H814" s="78"/>
      <c r="I814" s="78"/>
      <c r="J814" s="78"/>
      <c r="K814" s="78"/>
      <c r="L814" s="78"/>
      <c r="M814" s="78"/>
      <c r="N814" s="78"/>
      <c r="O814" s="82"/>
      <c r="P814" s="82"/>
      <c r="Q814" s="82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</row>
    <row r="815" spans="1:33" ht="13.2">
      <c r="A815" s="10"/>
      <c r="B815" s="10"/>
      <c r="C815" s="10"/>
      <c r="D815" s="10"/>
      <c r="E815" s="10"/>
      <c r="F815" s="78"/>
      <c r="G815" s="78"/>
      <c r="H815" s="78"/>
      <c r="I815" s="78"/>
      <c r="J815" s="78"/>
      <c r="K815" s="78"/>
      <c r="L815" s="78"/>
      <c r="M815" s="78"/>
      <c r="N815" s="78"/>
      <c r="O815" s="82"/>
      <c r="P815" s="82"/>
      <c r="Q815" s="82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</row>
    <row r="816" spans="1:33" ht="13.2">
      <c r="A816" s="10"/>
      <c r="B816" s="10"/>
      <c r="C816" s="10"/>
      <c r="D816" s="10"/>
      <c r="E816" s="10"/>
      <c r="F816" s="78"/>
      <c r="G816" s="78"/>
      <c r="H816" s="78"/>
      <c r="I816" s="78"/>
      <c r="J816" s="78"/>
      <c r="K816" s="78"/>
      <c r="L816" s="78"/>
      <c r="M816" s="78"/>
      <c r="N816" s="78"/>
      <c r="O816" s="82"/>
      <c r="P816" s="82"/>
      <c r="Q816" s="82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</row>
    <row r="817" spans="1:33" ht="13.2">
      <c r="A817" s="10"/>
      <c r="B817" s="10"/>
      <c r="C817" s="10"/>
      <c r="D817" s="10"/>
      <c r="E817" s="10"/>
      <c r="F817" s="78"/>
      <c r="G817" s="78"/>
      <c r="H817" s="78"/>
      <c r="I817" s="78"/>
      <c r="J817" s="78"/>
      <c r="K817" s="78"/>
      <c r="L817" s="78"/>
      <c r="M817" s="78"/>
      <c r="N817" s="78"/>
      <c r="O817" s="82"/>
      <c r="P817" s="82"/>
      <c r="Q817" s="82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</row>
    <row r="818" spans="1:33" ht="13.2">
      <c r="A818" s="10"/>
      <c r="B818" s="10"/>
      <c r="C818" s="10"/>
      <c r="D818" s="10"/>
      <c r="E818" s="10"/>
      <c r="F818" s="78"/>
      <c r="G818" s="78"/>
      <c r="H818" s="78"/>
      <c r="I818" s="78"/>
      <c r="J818" s="78"/>
      <c r="K818" s="78"/>
      <c r="L818" s="78"/>
      <c r="M818" s="78"/>
      <c r="N818" s="78"/>
      <c r="O818" s="82"/>
      <c r="P818" s="82"/>
      <c r="Q818" s="82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</row>
    <row r="819" spans="1:33" ht="13.2">
      <c r="A819" s="10"/>
      <c r="B819" s="10"/>
      <c r="C819" s="10"/>
      <c r="D819" s="10"/>
      <c r="E819" s="10"/>
      <c r="F819" s="78"/>
      <c r="G819" s="78"/>
      <c r="H819" s="78"/>
      <c r="I819" s="78"/>
      <c r="J819" s="78"/>
      <c r="K819" s="78"/>
      <c r="L819" s="78"/>
      <c r="M819" s="78"/>
      <c r="N819" s="78"/>
      <c r="O819" s="82"/>
      <c r="P819" s="82"/>
      <c r="Q819" s="82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</row>
    <row r="820" spans="1:33" ht="13.2">
      <c r="A820" s="10"/>
      <c r="B820" s="10"/>
      <c r="C820" s="10"/>
      <c r="D820" s="10"/>
      <c r="E820" s="10"/>
      <c r="F820" s="78"/>
      <c r="G820" s="78"/>
      <c r="H820" s="78"/>
      <c r="I820" s="78"/>
      <c r="J820" s="78"/>
      <c r="K820" s="78"/>
      <c r="L820" s="78"/>
      <c r="M820" s="78"/>
      <c r="N820" s="78"/>
      <c r="O820" s="82"/>
      <c r="P820" s="82"/>
      <c r="Q820" s="82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</row>
    <row r="821" spans="1:33" ht="13.2">
      <c r="A821" s="10"/>
      <c r="B821" s="10"/>
      <c r="C821" s="10"/>
      <c r="D821" s="10"/>
      <c r="E821" s="10"/>
      <c r="F821" s="78"/>
      <c r="G821" s="78"/>
      <c r="H821" s="78"/>
      <c r="I821" s="78"/>
      <c r="J821" s="78"/>
      <c r="K821" s="78"/>
      <c r="L821" s="78"/>
      <c r="M821" s="78"/>
      <c r="N821" s="78"/>
      <c r="O821" s="82"/>
      <c r="P821" s="82"/>
      <c r="Q821" s="82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</row>
    <row r="822" spans="1:33" ht="13.2">
      <c r="A822" s="10"/>
      <c r="B822" s="10"/>
      <c r="C822" s="10"/>
      <c r="D822" s="10"/>
      <c r="E822" s="10"/>
      <c r="F822" s="78"/>
      <c r="G822" s="78"/>
      <c r="H822" s="78"/>
      <c r="I822" s="78"/>
      <c r="J822" s="78"/>
      <c r="K822" s="78"/>
      <c r="L822" s="78"/>
      <c r="M822" s="78"/>
      <c r="N822" s="78"/>
      <c r="O822" s="82"/>
      <c r="P822" s="82"/>
      <c r="Q822" s="82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</row>
    <row r="823" spans="1:33" ht="13.2">
      <c r="A823" s="10"/>
      <c r="B823" s="10"/>
      <c r="C823" s="10"/>
      <c r="D823" s="10"/>
      <c r="E823" s="10"/>
      <c r="F823" s="78"/>
      <c r="G823" s="78"/>
      <c r="H823" s="78"/>
      <c r="I823" s="78"/>
      <c r="J823" s="78"/>
      <c r="K823" s="78"/>
      <c r="L823" s="78"/>
      <c r="M823" s="78"/>
      <c r="N823" s="78"/>
      <c r="O823" s="82"/>
      <c r="P823" s="82"/>
      <c r="Q823" s="82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</row>
    <row r="824" spans="1:33" ht="13.2">
      <c r="A824" s="10"/>
      <c r="B824" s="10"/>
      <c r="C824" s="10"/>
      <c r="D824" s="10"/>
      <c r="E824" s="10"/>
      <c r="F824" s="78"/>
      <c r="G824" s="78"/>
      <c r="H824" s="78"/>
      <c r="I824" s="78"/>
      <c r="J824" s="78"/>
      <c r="K824" s="78"/>
      <c r="L824" s="78"/>
      <c r="M824" s="78"/>
      <c r="N824" s="78"/>
      <c r="O824" s="82"/>
      <c r="P824" s="82"/>
      <c r="Q824" s="82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</row>
    <row r="825" spans="1:33" ht="13.2">
      <c r="A825" s="10"/>
      <c r="B825" s="10"/>
      <c r="C825" s="10"/>
      <c r="D825" s="10"/>
      <c r="E825" s="10"/>
      <c r="F825" s="78"/>
      <c r="G825" s="78"/>
      <c r="H825" s="78"/>
      <c r="I825" s="78"/>
      <c r="J825" s="78"/>
      <c r="K825" s="78"/>
      <c r="L825" s="78"/>
      <c r="M825" s="78"/>
      <c r="N825" s="78"/>
      <c r="O825" s="82"/>
      <c r="P825" s="82"/>
      <c r="Q825" s="82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</row>
    <row r="826" spans="1:33" ht="13.2">
      <c r="A826" s="10"/>
      <c r="B826" s="10"/>
      <c r="C826" s="10"/>
      <c r="D826" s="10"/>
      <c r="E826" s="10"/>
      <c r="F826" s="78"/>
      <c r="G826" s="78"/>
      <c r="H826" s="78"/>
      <c r="I826" s="78"/>
      <c r="J826" s="78"/>
      <c r="K826" s="78"/>
      <c r="L826" s="78"/>
      <c r="M826" s="78"/>
      <c r="N826" s="78"/>
      <c r="O826" s="82"/>
      <c r="P826" s="82"/>
      <c r="Q826" s="82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</row>
    <row r="827" spans="1:33" ht="13.2">
      <c r="A827" s="10"/>
      <c r="B827" s="10"/>
      <c r="C827" s="10"/>
      <c r="D827" s="10"/>
      <c r="E827" s="10"/>
      <c r="F827" s="78"/>
      <c r="G827" s="78"/>
      <c r="H827" s="78"/>
      <c r="I827" s="78"/>
      <c r="J827" s="78"/>
      <c r="K827" s="78"/>
      <c r="L827" s="78"/>
      <c r="M827" s="78"/>
      <c r="N827" s="78"/>
      <c r="O827" s="82"/>
      <c r="P827" s="82"/>
      <c r="Q827" s="82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</row>
    <row r="828" spans="1:33" ht="13.2">
      <c r="A828" s="10"/>
      <c r="B828" s="10"/>
      <c r="C828" s="10"/>
      <c r="D828" s="10"/>
      <c r="E828" s="10"/>
      <c r="F828" s="78"/>
      <c r="G828" s="78"/>
      <c r="H828" s="78"/>
      <c r="I828" s="78"/>
      <c r="J828" s="78"/>
      <c r="K828" s="78"/>
      <c r="L828" s="78"/>
      <c r="M828" s="78"/>
      <c r="N828" s="78"/>
      <c r="O828" s="82"/>
      <c r="P828" s="82"/>
      <c r="Q828" s="82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</row>
    <row r="829" spans="1:33" ht="13.2">
      <c r="A829" s="10"/>
      <c r="B829" s="10"/>
      <c r="C829" s="10"/>
      <c r="D829" s="10"/>
      <c r="E829" s="10"/>
      <c r="F829" s="78"/>
      <c r="G829" s="78"/>
      <c r="H829" s="78"/>
      <c r="I829" s="78"/>
      <c r="J829" s="78"/>
      <c r="K829" s="78"/>
      <c r="L829" s="78"/>
      <c r="M829" s="78"/>
      <c r="N829" s="78"/>
      <c r="O829" s="82"/>
      <c r="P829" s="82"/>
      <c r="Q829" s="82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</row>
    <row r="830" spans="1:33" ht="13.2">
      <c r="A830" s="10"/>
      <c r="B830" s="10"/>
      <c r="C830" s="10"/>
      <c r="D830" s="10"/>
      <c r="E830" s="10"/>
      <c r="F830" s="78"/>
      <c r="G830" s="78"/>
      <c r="H830" s="78"/>
      <c r="I830" s="78"/>
      <c r="J830" s="78"/>
      <c r="K830" s="78"/>
      <c r="L830" s="78"/>
      <c r="M830" s="78"/>
      <c r="N830" s="78"/>
      <c r="O830" s="82"/>
      <c r="P830" s="82"/>
      <c r="Q830" s="82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</row>
    <row r="831" spans="1:33" ht="13.2">
      <c r="A831" s="10"/>
      <c r="B831" s="10"/>
      <c r="C831" s="10"/>
      <c r="D831" s="10"/>
      <c r="E831" s="10"/>
      <c r="F831" s="78"/>
      <c r="G831" s="78"/>
      <c r="H831" s="78"/>
      <c r="I831" s="78"/>
      <c r="J831" s="78"/>
      <c r="K831" s="78"/>
      <c r="L831" s="78"/>
      <c r="M831" s="78"/>
      <c r="N831" s="78"/>
      <c r="O831" s="82"/>
      <c r="P831" s="82"/>
      <c r="Q831" s="82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</row>
    <row r="832" spans="1:33" ht="13.2">
      <c r="A832" s="10"/>
      <c r="B832" s="10"/>
      <c r="C832" s="10"/>
      <c r="D832" s="10"/>
      <c r="E832" s="10"/>
      <c r="F832" s="78"/>
      <c r="G832" s="78"/>
      <c r="H832" s="78"/>
      <c r="I832" s="78"/>
      <c r="J832" s="78"/>
      <c r="K832" s="78"/>
      <c r="L832" s="78"/>
      <c r="M832" s="78"/>
      <c r="N832" s="78"/>
      <c r="O832" s="82"/>
      <c r="P832" s="82"/>
      <c r="Q832" s="82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</row>
    <row r="833" spans="1:33" ht="13.2">
      <c r="A833" s="10"/>
      <c r="B833" s="10"/>
      <c r="C833" s="10"/>
      <c r="D833" s="10"/>
      <c r="E833" s="10"/>
      <c r="F833" s="78"/>
      <c r="G833" s="78"/>
      <c r="H833" s="78"/>
      <c r="I833" s="78"/>
      <c r="J833" s="78"/>
      <c r="K833" s="78"/>
      <c r="L833" s="78"/>
      <c r="M833" s="78"/>
      <c r="N833" s="78"/>
      <c r="O833" s="82"/>
      <c r="P833" s="82"/>
      <c r="Q833" s="82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</row>
    <row r="834" spans="1:33" ht="13.2">
      <c r="A834" s="10"/>
      <c r="B834" s="10"/>
      <c r="C834" s="10"/>
      <c r="D834" s="10"/>
      <c r="E834" s="10"/>
      <c r="F834" s="78"/>
      <c r="G834" s="78"/>
      <c r="H834" s="78"/>
      <c r="I834" s="78"/>
      <c r="J834" s="78"/>
      <c r="K834" s="78"/>
      <c r="L834" s="78"/>
      <c r="M834" s="78"/>
      <c r="N834" s="78"/>
      <c r="O834" s="82"/>
      <c r="P834" s="82"/>
      <c r="Q834" s="82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</row>
    <row r="835" spans="1:33" ht="13.2">
      <c r="A835" s="10"/>
      <c r="B835" s="10"/>
      <c r="C835" s="10"/>
      <c r="D835" s="10"/>
      <c r="E835" s="10"/>
      <c r="F835" s="78"/>
      <c r="G835" s="78"/>
      <c r="H835" s="78"/>
      <c r="I835" s="78"/>
      <c r="J835" s="78"/>
      <c r="K835" s="78"/>
      <c r="L835" s="78"/>
      <c r="M835" s="78"/>
      <c r="N835" s="78"/>
      <c r="O835" s="82"/>
      <c r="P835" s="82"/>
      <c r="Q835" s="82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</row>
    <row r="836" spans="1:33" ht="13.2">
      <c r="A836" s="10"/>
      <c r="B836" s="10"/>
      <c r="C836" s="10"/>
      <c r="D836" s="10"/>
      <c r="E836" s="10"/>
      <c r="F836" s="78"/>
      <c r="G836" s="78"/>
      <c r="H836" s="78"/>
      <c r="I836" s="78"/>
      <c r="J836" s="78"/>
      <c r="K836" s="78"/>
      <c r="L836" s="78"/>
      <c r="M836" s="78"/>
      <c r="N836" s="78"/>
      <c r="O836" s="82"/>
      <c r="P836" s="82"/>
      <c r="Q836" s="82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</row>
    <row r="837" spans="1:33" ht="13.2">
      <c r="A837" s="10"/>
      <c r="B837" s="10"/>
      <c r="C837" s="10"/>
      <c r="D837" s="10"/>
      <c r="E837" s="10"/>
      <c r="F837" s="78"/>
      <c r="G837" s="78"/>
      <c r="H837" s="78"/>
      <c r="I837" s="78"/>
      <c r="J837" s="78"/>
      <c r="K837" s="78"/>
      <c r="L837" s="78"/>
      <c r="M837" s="78"/>
      <c r="N837" s="78"/>
      <c r="O837" s="82"/>
      <c r="P837" s="82"/>
      <c r="Q837" s="82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</row>
    <row r="838" spans="1:33" ht="13.2">
      <c r="A838" s="10"/>
      <c r="B838" s="10"/>
      <c r="C838" s="10"/>
      <c r="D838" s="10"/>
      <c r="E838" s="10"/>
      <c r="F838" s="78"/>
      <c r="G838" s="78"/>
      <c r="H838" s="78"/>
      <c r="I838" s="78"/>
      <c r="J838" s="78"/>
      <c r="K838" s="78"/>
      <c r="L838" s="78"/>
      <c r="M838" s="78"/>
      <c r="N838" s="78"/>
      <c r="O838" s="82"/>
      <c r="P838" s="82"/>
      <c r="Q838" s="82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</row>
    <row r="839" spans="1:33" ht="13.2">
      <c r="A839" s="10"/>
      <c r="B839" s="10"/>
      <c r="C839" s="10"/>
      <c r="D839" s="10"/>
      <c r="E839" s="10"/>
      <c r="F839" s="78"/>
      <c r="G839" s="78"/>
      <c r="H839" s="78"/>
      <c r="I839" s="78"/>
      <c r="J839" s="78"/>
      <c r="K839" s="78"/>
      <c r="L839" s="78"/>
      <c r="M839" s="78"/>
      <c r="N839" s="78"/>
      <c r="O839" s="82"/>
      <c r="P839" s="82"/>
      <c r="Q839" s="82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</row>
    <row r="840" spans="1:33" ht="13.2">
      <c r="A840" s="10"/>
      <c r="B840" s="10"/>
      <c r="C840" s="10"/>
      <c r="D840" s="10"/>
      <c r="E840" s="10"/>
      <c r="F840" s="78"/>
      <c r="G840" s="78"/>
      <c r="H840" s="78"/>
      <c r="I840" s="78"/>
      <c r="J840" s="78"/>
      <c r="K840" s="78"/>
      <c r="L840" s="78"/>
      <c r="M840" s="78"/>
      <c r="N840" s="78"/>
      <c r="O840" s="82"/>
      <c r="P840" s="82"/>
      <c r="Q840" s="82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</row>
    <row r="841" spans="1:33" ht="13.2">
      <c r="A841" s="10"/>
      <c r="B841" s="10"/>
      <c r="C841" s="10"/>
      <c r="D841" s="10"/>
      <c r="E841" s="10"/>
      <c r="F841" s="78"/>
      <c r="G841" s="78"/>
      <c r="H841" s="78"/>
      <c r="I841" s="78"/>
      <c r="J841" s="78"/>
      <c r="K841" s="78"/>
      <c r="L841" s="78"/>
      <c r="M841" s="78"/>
      <c r="N841" s="78"/>
      <c r="O841" s="82"/>
      <c r="P841" s="82"/>
      <c r="Q841" s="82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</row>
    <row r="842" spans="1:33" ht="13.2">
      <c r="A842" s="10"/>
      <c r="B842" s="10"/>
      <c r="C842" s="10"/>
      <c r="D842" s="10"/>
      <c r="E842" s="10"/>
      <c r="F842" s="78"/>
      <c r="G842" s="78"/>
      <c r="H842" s="78"/>
      <c r="I842" s="78"/>
      <c r="J842" s="78"/>
      <c r="K842" s="78"/>
      <c r="L842" s="78"/>
      <c r="M842" s="78"/>
      <c r="N842" s="78"/>
      <c r="O842" s="82"/>
      <c r="P842" s="82"/>
      <c r="Q842" s="82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</row>
    <row r="843" spans="1:33" ht="13.2">
      <c r="A843" s="10"/>
      <c r="B843" s="10"/>
      <c r="C843" s="10"/>
      <c r="D843" s="10"/>
      <c r="E843" s="10"/>
      <c r="F843" s="78"/>
      <c r="G843" s="78"/>
      <c r="H843" s="78"/>
      <c r="I843" s="78"/>
      <c r="J843" s="78"/>
      <c r="K843" s="78"/>
      <c r="L843" s="78"/>
      <c r="M843" s="78"/>
      <c r="N843" s="78"/>
      <c r="O843" s="82"/>
      <c r="P843" s="82"/>
      <c r="Q843" s="82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</row>
    <row r="844" spans="1:33" ht="13.2">
      <c r="A844" s="10"/>
      <c r="B844" s="10"/>
      <c r="C844" s="10"/>
      <c r="D844" s="10"/>
      <c r="E844" s="10"/>
      <c r="F844" s="78"/>
      <c r="G844" s="78"/>
      <c r="H844" s="78"/>
      <c r="I844" s="78"/>
      <c r="J844" s="78"/>
      <c r="K844" s="78"/>
      <c r="L844" s="78"/>
      <c r="M844" s="78"/>
      <c r="N844" s="78"/>
      <c r="O844" s="82"/>
      <c r="P844" s="82"/>
      <c r="Q844" s="82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</row>
    <row r="845" spans="1:33" ht="13.2">
      <c r="A845" s="10"/>
      <c r="B845" s="10"/>
      <c r="C845" s="10"/>
      <c r="D845" s="10"/>
      <c r="E845" s="10"/>
      <c r="F845" s="78"/>
      <c r="G845" s="78"/>
      <c r="H845" s="78"/>
      <c r="I845" s="78"/>
      <c r="J845" s="78"/>
      <c r="K845" s="78"/>
      <c r="L845" s="78"/>
      <c r="M845" s="78"/>
      <c r="N845" s="78"/>
      <c r="O845" s="82"/>
      <c r="P845" s="82"/>
      <c r="Q845" s="82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</row>
    <row r="846" spans="1:33" ht="13.2">
      <c r="A846" s="10"/>
      <c r="B846" s="10"/>
      <c r="C846" s="10"/>
      <c r="D846" s="10"/>
      <c r="E846" s="10"/>
      <c r="F846" s="78"/>
      <c r="G846" s="78"/>
      <c r="H846" s="78"/>
      <c r="I846" s="78"/>
      <c r="J846" s="78"/>
      <c r="K846" s="78"/>
      <c r="L846" s="78"/>
      <c r="M846" s="78"/>
      <c r="N846" s="78"/>
      <c r="O846" s="82"/>
      <c r="P846" s="82"/>
      <c r="Q846" s="82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</row>
    <row r="847" spans="1:33" ht="13.2">
      <c r="A847" s="10"/>
      <c r="B847" s="10"/>
      <c r="C847" s="10"/>
      <c r="D847" s="10"/>
      <c r="E847" s="10"/>
      <c r="F847" s="78"/>
      <c r="G847" s="78"/>
      <c r="H847" s="78"/>
      <c r="I847" s="78"/>
      <c r="J847" s="78"/>
      <c r="K847" s="78"/>
      <c r="L847" s="78"/>
      <c r="M847" s="78"/>
      <c r="N847" s="78"/>
      <c r="O847" s="82"/>
      <c r="P847" s="82"/>
      <c r="Q847" s="82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</row>
    <row r="848" spans="1:33" ht="13.2">
      <c r="A848" s="10"/>
      <c r="B848" s="10"/>
      <c r="C848" s="10"/>
      <c r="D848" s="10"/>
      <c r="E848" s="10"/>
      <c r="F848" s="78"/>
      <c r="G848" s="78"/>
      <c r="H848" s="78"/>
      <c r="I848" s="78"/>
      <c r="J848" s="78"/>
      <c r="K848" s="78"/>
      <c r="L848" s="78"/>
      <c r="M848" s="78"/>
      <c r="N848" s="78"/>
      <c r="O848" s="82"/>
      <c r="P848" s="82"/>
      <c r="Q848" s="82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</row>
    <row r="849" spans="1:33" ht="13.2">
      <c r="A849" s="10"/>
      <c r="B849" s="10"/>
      <c r="C849" s="10"/>
      <c r="D849" s="10"/>
      <c r="E849" s="10"/>
      <c r="F849" s="78"/>
      <c r="G849" s="78"/>
      <c r="H849" s="78"/>
      <c r="I849" s="78"/>
      <c r="J849" s="78"/>
      <c r="K849" s="78"/>
      <c r="L849" s="78"/>
      <c r="M849" s="78"/>
      <c r="N849" s="78"/>
      <c r="O849" s="82"/>
      <c r="P849" s="82"/>
      <c r="Q849" s="82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</row>
    <row r="850" spans="1:33" ht="13.2">
      <c r="A850" s="10"/>
      <c r="B850" s="10"/>
      <c r="C850" s="10"/>
      <c r="D850" s="10"/>
      <c r="E850" s="10"/>
      <c r="F850" s="78"/>
      <c r="G850" s="78"/>
      <c r="H850" s="78"/>
      <c r="I850" s="78"/>
      <c r="J850" s="78"/>
      <c r="K850" s="78"/>
      <c r="L850" s="78"/>
      <c r="M850" s="78"/>
      <c r="N850" s="78"/>
      <c r="O850" s="82"/>
      <c r="P850" s="82"/>
      <c r="Q850" s="82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</row>
    <row r="851" spans="1:33" ht="13.2">
      <c r="A851" s="10"/>
      <c r="B851" s="10"/>
      <c r="C851" s="10"/>
      <c r="D851" s="10"/>
      <c r="E851" s="10"/>
      <c r="F851" s="78"/>
      <c r="G851" s="78"/>
      <c r="H851" s="78"/>
      <c r="I851" s="78"/>
      <c r="J851" s="78"/>
      <c r="K851" s="78"/>
      <c r="L851" s="78"/>
      <c r="M851" s="78"/>
      <c r="N851" s="78"/>
      <c r="O851" s="82"/>
      <c r="P851" s="82"/>
      <c r="Q851" s="82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</row>
    <row r="852" spans="1:33" ht="13.2">
      <c r="A852" s="10"/>
      <c r="B852" s="10"/>
      <c r="C852" s="10"/>
      <c r="D852" s="10"/>
      <c r="E852" s="10"/>
      <c r="F852" s="78"/>
      <c r="G852" s="78"/>
      <c r="H852" s="78"/>
      <c r="I852" s="78"/>
      <c r="J852" s="78"/>
      <c r="K852" s="78"/>
      <c r="L852" s="78"/>
      <c r="M852" s="78"/>
      <c r="N852" s="78"/>
      <c r="O852" s="82"/>
      <c r="P852" s="82"/>
      <c r="Q852" s="82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</row>
    <row r="853" spans="1:33" ht="13.2">
      <c r="A853" s="10"/>
      <c r="B853" s="10"/>
      <c r="C853" s="10"/>
      <c r="D853" s="10"/>
      <c r="E853" s="10"/>
      <c r="F853" s="78"/>
      <c r="G853" s="78"/>
      <c r="H853" s="78"/>
      <c r="I853" s="78"/>
      <c r="J853" s="78"/>
      <c r="K853" s="78"/>
      <c r="L853" s="78"/>
      <c r="M853" s="78"/>
      <c r="N853" s="78"/>
      <c r="O853" s="82"/>
      <c r="P853" s="82"/>
      <c r="Q853" s="82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</row>
    <row r="854" spans="1:33" ht="13.2">
      <c r="A854" s="10"/>
      <c r="B854" s="10"/>
      <c r="C854" s="10"/>
      <c r="D854" s="10"/>
      <c r="E854" s="10"/>
      <c r="F854" s="78"/>
      <c r="G854" s="78"/>
      <c r="H854" s="78"/>
      <c r="I854" s="78"/>
      <c r="J854" s="78"/>
      <c r="K854" s="78"/>
      <c r="L854" s="78"/>
      <c r="M854" s="78"/>
      <c r="N854" s="78"/>
      <c r="O854" s="82"/>
      <c r="P854" s="82"/>
      <c r="Q854" s="82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</row>
    <row r="855" spans="1:33" ht="13.2">
      <c r="A855" s="10"/>
      <c r="B855" s="10"/>
      <c r="C855" s="10"/>
      <c r="D855" s="10"/>
      <c r="E855" s="10"/>
      <c r="F855" s="78"/>
      <c r="G855" s="78"/>
      <c r="H855" s="78"/>
      <c r="I855" s="78"/>
      <c r="J855" s="78"/>
      <c r="K855" s="78"/>
      <c r="L855" s="78"/>
      <c r="M855" s="78"/>
      <c r="N855" s="78"/>
      <c r="O855" s="82"/>
      <c r="P855" s="82"/>
      <c r="Q855" s="82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</row>
    <row r="856" spans="1:33" ht="13.2">
      <c r="A856" s="10"/>
      <c r="B856" s="10"/>
      <c r="C856" s="10"/>
      <c r="D856" s="10"/>
      <c r="E856" s="10"/>
      <c r="F856" s="78"/>
      <c r="G856" s="78"/>
      <c r="H856" s="78"/>
      <c r="I856" s="78"/>
      <c r="J856" s="78"/>
      <c r="K856" s="78"/>
      <c r="L856" s="78"/>
      <c r="M856" s="78"/>
      <c r="N856" s="78"/>
      <c r="O856" s="82"/>
      <c r="P856" s="82"/>
      <c r="Q856" s="82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</row>
    <row r="857" spans="1:33" ht="13.2">
      <c r="A857" s="10"/>
      <c r="B857" s="10"/>
      <c r="C857" s="10"/>
      <c r="D857" s="10"/>
      <c r="E857" s="10"/>
      <c r="F857" s="78"/>
      <c r="G857" s="78"/>
      <c r="H857" s="78"/>
      <c r="I857" s="78"/>
      <c r="J857" s="78"/>
      <c r="K857" s="78"/>
      <c r="L857" s="78"/>
      <c r="M857" s="78"/>
      <c r="N857" s="78"/>
      <c r="O857" s="82"/>
      <c r="P857" s="82"/>
      <c r="Q857" s="82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</row>
    <row r="858" spans="1:33" ht="13.2">
      <c r="A858" s="10"/>
      <c r="B858" s="10"/>
      <c r="C858" s="10"/>
      <c r="D858" s="10"/>
      <c r="E858" s="10"/>
      <c r="F858" s="78"/>
      <c r="G858" s="78"/>
      <c r="H858" s="78"/>
      <c r="I858" s="78"/>
      <c r="J858" s="78"/>
      <c r="K858" s="78"/>
      <c r="L858" s="78"/>
      <c r="M858" s="78"/>
      <c r="N858" s="78"/>
      <c r="O858" s="82"/>
      <c r="P858" s="82"/>
      <c r="Q858" s="82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</row>
    <row r="859" spans="1:33" ht="13.2">
      <c r="A859" s="10"/>
      <c r="B859" s="10"/>
      <c r="C859" s="10"/>
      <c r="D859" s="10"/>
      <c r="E859" s="10"/>
      <c r="F859" s="78"/>
      <c r="G859" s="78"/>
      <c r="H859" s="78"/>
      <c r="I859" s="78"/>
      <c r="J859" s="78"/>
      <c r="K859" s="78"/>
      <c r="L859" s="78"/>
      <c r="M859" s="78"/>
      <c r="N859" s="78"/>
      <c r="O859" s="82"/>
      <c r="P859" s="82"/>
      <c r="Q859" s="82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</row>
    <row r="860" spans="1:33" ht="13.2">
      <c r="A860" s="10"/>
      <c r="B860" s="10"/>
      <c r="C860" s="10"/>
      <c r="D860" s="10"/>
      <c r="E860" s="10"/>
      <c r="F860" s="78"/>
      <c r="G860" s="78"/>
      <c r="H860" s="78"/>
      <c r="I860" s="78"/>
      <c r="J860" s="78"/>
      <c r="K860" s="78"/>
      <c r="L860" s="78"/>
      <c r="M860" s="78"/>
      <c r="N860" s="78"/>
      <c r="O860" s="82"/>
      <c r="P860" s="82"/>
      <c r="Q860" s="82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</row>
    <row r="861" spans="1:33" ht="13.2">
      <c r="A861" s="10"/>
      <c r="B861" s="10"/>
      <c r="C861" s="10"/>
      <c r="D861" s="10"/>
      <c r="E861" s="10"/>
      <c r="F861" s="78"/>
      <c r="G861" s="78"/>
      <c r="H861" s="78"/>
      <c r="I861" s="78"/>
      <c r="J861" s="78"/>
      <c r="K861" s="78"/>
      <c r="L861" s="78"/>
      <c r="M861" s="78"/>
      <c r="N861" s="78"/>
      <c r="O861" s="82"/>
      <c r="P861" s="82"/>
      <c r="Q861" s="82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</row>
    <row r="862" spans="1:33" ht="13.2">
      <c r="A862" s="10"/>
      <c r="B862" s="10"/>
      <c r="C862" s="10"/>
      <c r="D862" s="10"/>
      <c r="E862" s="10"/>
      <c r="F862" s="78"/>
      <c r="G862" s="78"/>
      <c r="H862" s="78"/>
      <c r="I862" s="78"/>
      <c r="J862" s="78"/>
      <c r="K862" s="78"/>
      <c r="L862" s="78"/>
      <c r="M862" s="78"/>
      <c r="N862" s="78"/>
      <c r="O862" s="82"/>
      <c r="P862" s="82"/>
      <c r="Q862" s="82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</row>
    <row r="863" spans="1:33" ht="13.2">
      <c r="A863" s="10"/>
      <c r="B863" s="10"/>
      <c r="C863" s="10"/>
      <c r="D863" s="10"/>
      <c r="E863" s="10"/>
      <c r="F863" s="78"/>
      <c r="G863" s="78"/>
      <c r="H863" s="78"/>
      <c r="I863" s="78"/>
      <c r="J863" s="78"/>
      <c r="K863" s="78"/>
      <c r="L863" s="78"/>
      <c r="M863" s="78"/>
      <c r="N863" s="78"/>
      <c r="O863" s="82"/>
      <c r="P863" s="82"/>
      <c r="Q863" s="82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</row>
    <row r="864" spans="1:33" ht="13.2">
      <c r="A864" s="10"/>
      <c r="B864" s="10"/>
      <c r="C864" s="10"/>
      <c r="D864" s="10"/>
      <c r="E864" s="10"/>
      <c r="F864" s="78"/>
      <c r="G864" s="78"/>
      <c r="H864" s="78"/>
      <c r="I864" s="78"/>
      <c r="J864" s="78"/>
      <c r="K864" s="78"/>
      <c r="L864" s="78"/>
      <c r="M864" s="78"/>
      <c r="N864" s="78"/>
      <c r="O864" s="82"/>
      <c r="P864" s="82"/>
      <c r="Q864" s="82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</row>
    <row r="865" spans="1:33" ht="13.2">
      <c r="A865" s="10"/>
      <c r="B865" s="10"/>
      <c r="C865" s="10"/>
      <c r="D865" s="10"/>
      <c r="E865" s="10"/>
      <c r="F865" s="78"/>
      <c r="G865" s="78"/>
      <c r="H865" s="78"/>
      <c r="I865" s="78"/>
      <c r="J865" s="78"/>
      <c r="K865" s="78"/>
      <c r="L865" s="78"/>
      <c r="M865" s="78"/>
      <c r="N865" s="78"/>
      <c r="O865" s="82"/>
      <c r="P865" s="82"/>
      <c r="Q865" s="82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</row>
    <row r="866" spans="1:33" ht="13.2">
      <c r="A866" s="10"/>
      <c r="B866" s="10"/>
      <c r="C866" s="10"/>
      <c r="D866" s="10"/>
      <c r="E866" s="10"/>
      <c r="F866" s="78"/>
      <c r="G866" s="78"/>
      <c r="H866" s="78"/>
      <c r="I866" s="78"/>
      <c r="J866" s="78"/>
      <c r="K866" s="78"/>
      <c r="L866" s="78"/>
      <c r="M866" s="78"/>
      <c r="N866" s="78"/>
      <c r="O866" s="82"/>
      <c r="P866" s="82"/>
      <c r="Q866" s="82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</row>
    <row r="867" spans="1:33" ht="13.2">
      <c r="A867" s="10"/>
      <c r="B867" s="10"/>
      <c r="C867" s="10"/>
      <c r="D867" s="10"/>
      <c r="E867" s="10"/>
      <c r="F867" s="78"/>
      <c r="G867" s="78"/>
      <c r="H867" s="78"/>
      <c r="I867" s="78"/>
      <c r="J867" s="78"/>
      <c r="K867" s="78"/>
      <c r="L867" s="78"/>
      <c r="M867" s="78"/>
      <c r="N867" s="78"/>
      <c r="O867" s="82"/>
      <c r="P867" s="82"/>
      <c r="Q867" s="82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</row>
    <row r="868" spans="1:33" ht="13.2">
      <c r="A868" s="10"/>
      <c r="B868" s="10"/>
      <c r="C868" s="10"/>
      <c r="D868" s="10"/>
      <c r="E868" s="10"/>
      <c r="F868" s="78"/>
      <c r="G868" s="78"/>
      <c r="H868" s="78"/>
      <c r="I868" s="78"/>
      <c r="J868" s="78"/>
      <c r="K868" s="78"/>
      <c r="L868" s="78"/>
      <c r="M868" s="78"/>
      <c r="N868" s="78"/>
      <c r="O868" s="82"/>
      <c r="P868" s="82"/>
      <c r="Q868" s="82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</row>
    <row r="869" spans="1:33" ht="13.2">
      <c r="A869" s="10"/>
      <c r="B869" s="10"/>
      <c r="C869" s="10"/>
      <c r="D869" s="10"/>
      <c r="E869" s="10"/>
      <c r="F869" s="78"/>
      <c r="G869" s="78"/>
      <c r="H869" s="78"/>
      <c r="I869" s="78"/>
      <c r="J869" s="78"/>
      <c r="K869" s="78"/>
      <c r="L869" s="78"/>
      <c r="M869" s="78"/>
      <c r="N869" s="78"/>
      <c r="O869" s="82"/>
      <c r="P869" s="82"/>
      <c r="Q869" s="82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</row>
    <row r="870" spans="1:33" ht="13.2">
      <c r="A870" s="10"/>
      <c r="B870" s="10"/>
      <c r="C870" s="10"/>
      <c r="D870" s="10"/>
      <c r="E870" s="10"/>
      <c r="F870" s="78"/>
      <c r="G870" s="78"/>
      <c r="H870" s="78"/>
      <c r="I870" s="78"/>
      <c r="J870" s="78"/>
      <c r="K870" s="78"/>
      <c r="L870" s="78"/>
      <c r="M870" s="78"/>
      <c r="N870" s="78"/>
      <c r="O870" s="82"/>
      <c r="P870" s="82"/>
      <c r="Q870" s="82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</row>
    <row r="871" spans="1:33" ht="13.2">
      <c r="A871" s="10"/>
      <c r="B871" s="10"/>
      <c r="C871" s="10"/>
      <c r="D871" s="10"/>
      <c r="E871" s="10"/>
      <c r="F871" s="78"/>
      <c r="G871" s="78"/>
      <c r="H871" s="78"/>
      <c r="I871" s="78"/>
      <c r="J871" s="78"/>
      <c r="K871" s="78"/>
      <c r="L871" s="78"/>
      <c r="M871" s="78"/>
      <c r="N871" s="78"/>
      <c r="O871" s="82"/>
      <c r="P871" s="82"/>
      <c r="Q871" s="82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</row>
    <row r="872" spans="1:33" ht="13.2">
      <c r="A872" s="10"/>
      <c r="B872" s="10"/>
      <c r="C872" s="10"/>
      <c r="D872" s="10"/>
      <c r="E872" s="10"/>
      <c r="F872" s="78"/>
      <c r="G872" s="78"/>
      <c r="H872" s="78"/>
      <c r="I872" s="78"/>
      <c r="J872" s="78"/>
      <c r="K872" s="78"/>
      <c r="L872" s="78"/>
      <c r="M872" s="78"/>
      <c r="N872" s="78"/>
      <c r="O872" s="82"/>
      <c r="P872" s="82"/>
      <c r="Q872" s="82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</row>
    <row r="873" spans="1:33" ht="13.2">
      <c r="A873" s="10"/>
      <c r="B873" s="10"/>
      <c r="C873" s="10"/>
      <c r="D873" s="10"/>
      <c r="E873" s="10"/>
      <c r="F873" s="78"/>
      <c r="G873" s="78"/>
      <c r="H873" s="78"/>
      <c r="I873" s="78"/>
      <c r="J873" s="78"/>
      <c r="K873" s="78"/>
      <c r="L873" s="78"/>
      <c r="M873" s="78"/>
      <c r="N873" s="78"/>
      <c r="O873" s="82"/>
      <c r="P873" s="82"/>
      <c r="Q873" s="82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</row>
    <row r="874" spans="1:33" ht="13.2">
      <c r="A874" s="10"/>
      <c r="B874" s="10"/>
      <c r="C874" s="10"/>
      <c r="D874" s="10"/>
      <c r="E874" s="10"/>
      <c r="F874" s="78"/>
      <c r="G874" s="78"/>
      <c r="H874" s="78"/>
      <c r="I874" s="78"/>
      <c r="J874" s="78"/>
      <c r="K874" s="78"/>
      <c r="L874" s="78"/>
      <c r="M874" s="78"/>
      <c r="N874" s="78"/>
      <c r="O874" s="82"/>
      <c r="P874" s="82"/>
      <c r="Q874" s="82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</row>
    <row r="875" spans="1:33" ht="13.2">
      <c r="A875" s="10"/>
      <c r="B875" s="10"/>
      <c r="C875" s="10"/>
      <c r="D875" s="10"/>
      <c r="E875" s="10"/>
      <c r="F875" s="78"/>
      <c r="G875" s="78"/>
      <c r="H875" s="78"/>
      <c r="I875" s="78"/>
      <c r="J875" s="78"/>
      <c r="K875" s="78"/>
      <c r="L875" s="78"/>
      <c r="M875" s="78"/>
      <c r="N875" s="78"/>
      <c r="O875" s="82"/>
      <c r="P875" s="82"/>
      <c r="Q875" s="82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</row>
    <row r="876" spans="1:33" ht="13.2">
      <c r="A876" s="10"/>
      <c r="B876" s="10"/>
      <c r="C876" s="10"/>
      <c r="D876" s="10"/>
      <c r="E876" s="10"/>
      <c r="F876" s="78"/>
      <c r="G876" s="78"/>
      <c r="H876" s="78"/>
      <c r="I876" s="78"/>
      <c r="J876" s="78"/>
      <c r="K876" s="78"/>
      <c r="L876" s="78"/>
      <c r="M876" s="78"/>
      <c r="N876" s="78"/>
      <c r="O876" s="82"/>
      <c r="P876" s="82"/>
      <c r="Q876" s="82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</row>
    <row r="877" spans="1:33" ht="13.2">
      <c r="A877" s="10"/>
      <c r="B877" s="10"/>
      <c r="C877" s="10"/>
      <c r="D877" s="10"/>
      <c r="E877" s="10"/>
      <c r="F877" s="78"/>
      <c r="G877" s="78"/>
      <c r="H877" s="78"/>
      <c r="I877" s="78"/>
      <c r="J877" s="78"/>
      <c r="K877" s="78"/>
      <c r="L877" s="78"/>
      <c r="M877" s="78"/>
      <c r="N877" s="78"/>
      <c r="O877" s="82"/>
      <c r="P877" s="82"/>
      <c r="Q877" s="82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</row>
    <row r="878" spans="1:33" ht="13.2">
      <c r="A878" s="10"/>
      <c r="B878" s="10"/>
      <c r="C878" s="10"/>
      <c r="D878" s="10"/>
      <c r="E878" s="10"/>
      <c r="F878" s="78"/>
      <c r="G878" s="78"/>
      <c r="H878" s="78"/>
      <c r="I878" s="78"/>
      <c r="J878" s="78"/>
      <c r="K878" s="78"/>
      <c r="L878" s="78"/>
      <c r="M878" s="78"/>
      <c r="N878" s="78"/>
      <c r="O878" s="82"/>
      <c r="P878" s="82"/>
      <c r="Q878" s="82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</row>
    <row r="879" spans="1:33" ht="13.2">
      <c r="A879" s="10"/>
      <c r="B879" s="10"/>
      <c r="C879" s="10"/>
      <c r="D879" s="10"/>
      <c r="E879" s="10"/>
      <c r="F879" s="78"/>
      <c r="G879" s="78"/>
      <c r="H879" s="78"/>
      <c r="I879" s="78"/>
      <c r="J879" s="78"/>
      <c r="K879" s="78"/>
      <c r="L879" s="78"/>
      <c r="M879" s="78"/>
      <c r="N879" s="78"/>
      <c r="O879" s="82"/>
      <c r="P879" s="82"/>
      <c r="Q879" s="82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</row>
    <row r="880" spans="1:33" ht="13.2">
      <c r="A880" s="10"/>
      <c r="B880" s="10"/>
      <c r="C880" s="10"/>
      <c r="D880" s="10"/>
      <c r="E880" s="10"/>
      <c r="F880" s="78"/>
      <c r="G880" s="78"/>
      <c r="H880" s="78"/>
      <c r="I880" s="78"/>
      <c r="J880" s="78"/>
      <c r="K880" s="78"/>
      <c r="L880" s="78"/>
      <c r="M880" s="78"/>
      <c r="N880" s="78"/>
      <c r="O880" s="82"/>
      <c r="P880" s="82"/>
      <c r="Q880" s="82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</row>
    <row r="881" spans="1:33" ht="13.2">
      <c r="A881" s="10"/>
      <c r="B881" s="10"/>
      <c r="C881" s="10"/>
      <c r="D881" s="10"/>
      <c r="E881" s="10"/>
      <c r="F881" s="78"/>
      <c r="G881" s="78"/>
      <c r="H881" s="78"/>
      <c r="I881" s="78"/>
      <c r="J881" s="78"/>
      <c r="K881" s="78"/>
      <c r="L881" s="78"/>
      <c r="M881" s="78"/>
      <c r="N881" s="78"/>
      <c r="O881" s="82"/>
      <c r="P881" s="82"/>
      <c r="Q881" s="82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</row>
    <row r="882" spans="1:33" ht="13.2">
      <c r="A882" s="10"/>
      <c r="B882" s="10"/>
      <c r="C882" s="10"/>
      <c r="D882" s="10"/>
      <c r="E882" s="10"/>
      <c r="F882" s="78"/>
      <c r="G882" s="78"/>
      <c r="H882" s="78"/>
      <c r="I882" s="78"/>
      <c r="J882" s="78"/>
      <c r="K882" s="78"/>
      <c r="L882" s="78"/>
      <c r="M882" s="78"/>
      <c r="N882" s="78"/>
      <c r="O882" s="82"/>
      <c r="P882" s="82"/>
      <c r="Q882" s="82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</row>
    <row r="883" spans="1:33" ht="13.2">
      <c r="A883" s="10"/>
      <c r="B883" s="10"/>
      <c r="C883" s="10"/>
      <c r="D883" s="10"/>
      <c r="E883" s="10"/>
      <c r="F883" s="78"/>
      <c r="G883" s="78"/>
      <c r="H883" s="78"/>
      <c r="I883" s="78"/>
      <c r="J883" s="78"/>
      <c r="K883" s="78"/>
      <c r="L883" s="78"/>
      <c r="M883" s="78"/>
      <c r="N883" s="78"/>
      <c r="O883" s="82"/>
      <c r="P883" s="82"/>
      <c r="Q883" s="82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</row>
    <row r="884" spans="1:33" ht="13.2">
      <c r="A884" s="10"/>
      <c r="B884" s="10"/>
      <c r="C884" s="10"/>
      <c r="D884" s="10"/>
      <c r="E884" s="10"/>
      <c r="F884" s="78"/>
      <c r="G884" s="78"/>
      <c r="H884" s="78"/>
      <c r="I884" s="78"/>
      <c r="J884" s="78"/>
      <c r="K884" s="78"/>
      <c r="L884" s="78"/>
      <c r="M884" s="78"/>
      <c r="N884" s="78"/>
      <c r="O884" s="82"/>
      <c r="P884" s="82"/>
      <c r="Q884" s="82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</row>
    <row r="885" spans="1:33" ht="13.2">
      <c r="A885" s="10"/>
      <c r="B885" s="10"/>
      <c r="C885" s="10"/>
      <c r="D885" s="10"/>
      <c r="E885" s="10"/>
      <c r="F885" s="78"/>
      <c r="G885" s="78"/>
      <c r="H885" s="78"/>
      <c r="I885" s="78"/>
      <c r="J885" s="78"/>
      <c r="K885" s="78"/>
      <c r="L885" s="78"/>
      <c r="M885" s="78"/>
      <c r="N885" s="78"/>
      <c r="O885" s="82"/>
      <c r="P885" s="82"/>
      <c r="Q885" s="82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</row>
    <row r="886" spans="1:33" ht="13.2">
      <c r="A886" s="10"/>
      <c r="B886" s="10"/>
      <c r="C886" s="10"/>
      <c r="D886" s="10"/>
      <c r="E886" s="10"/>
      <c r="F886" s="78"/>
      <c r="G886" s="78"/>
      <c r="H886" s="78"/>
      <c r="I886" s="78"/>
      <c r="J886" s="78"/>
      <c r="K886" s="78"/>
      <c r="L886" s="78"/>
      <c r="M886" s="78"/>
      <c r="N886" s="78"/>
      <c r="O886" s="82"/>
      <c r="P886" s="82"/>
      <c r="Q886" s="82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</row>
    <row r="887" spans="1:33" ht="13.2">
      <c r="A887" s="10"/>
      <c r="B887" s="10"/>
      <c r="C887" s="10"/>
      <c r="D887" s="10"/>
      <c r="E887" s="10"/>
      <c r="F887" s="78"/>
      <c r="G887" s="78"/>
      <c r="H887" s="78"/>
      <c r="I887" s="78"/>
      <c r="J887" s="78"/>
      <c r="K887" s="78"/>
      <c r="L887" s="78"/>
      <c r="M887" s="78"/>
      <c r="N887" s="78"/>
      <c r="O887" s="82"/>
      <c r="P887" s="82"/>
      <c r="Q887" s="82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</row>
    <row r="888" spans="1:33" ht="13.2">
      <c r="A888" s="10"/>
      <c r="B888" s="10"/>
      <c r="C888" s="10"/>
      <c r="D888" s="10"/>
      <c r="E888" s="10"/>
      <c r="F888" s="78"/>
      <c r="G888" s="78"/>
      <c r="H888" s="78"/>
      <c r="I888" s="78"/>
      <c r="J888" s="78"/>
      <c r="K888" s="78"/>
      <c r="L888" s="78"/>
      <c r="M888" s="78"/>
      <c r="N888" s="78"/>
      <c r="O888" s="82"/>
      <c r="P888" s="82"/>
      <c r="Q888" s="82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</row>
    <row r="889" spans="1:33" ht="13.2">
      <c r="A889" s="10"/>
      <c r="B889" s="10"/>
      <c r="C889" s="10"/>
      <c r="D889" s="10"/>
      <c r="E889" s="10"/>
      <c r="F889" s="78"/>
      <c r="G889" s="78"/>
      <c r="H889" s="78"/>
      <c r="I889" s="78"/>
      <c r="J889" s="78"/>
      <c r="K889" s="78"/>
      <c r="L889" s="78"/>
      <c r="M889" s="78"/>
      <c r="N889" s="78"/>
      <c r="O889" s="82"/>
      <c r="P889" s="82"/>
      <c r="Q889" s="82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</row>
    <row r="890" spans="1:33" ht="13.2">
      <c r="A890" s="10"/>
      <c r="B890" s="10"/>
      <c r="C890" s="10"/>
      <c r="D890" s="10"/>
      <c r="E890" s="10"/>
      <c r="F890" s="78"/>
      <c r="G890" s="78"/>
      <c r="H890" s="78"/>
      <c r="I890" s="78"/>
      <c r="J890" s="78"/>
      <c r="K890" s="78"/>
      <c r="L890" s="78"/>
      <c r="M890" s="78"/>
      <c r="N890" s="78"/>
      <c r="O890" s="82"/>
      <c r="P890" s="82"/>
      <c r="Q890" s="82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</row>
    <row r="891" spans="1:33" ht="13.2">
      <c r="A891" s="10"/>
      <c r="B891" s="10"/>
      <c r="C891" s="10"/>
      <c r="D891" s="10"/>
      <c r="E891" s="10"/>
      <c r="F891" s="78"/>
      <c r="G891" s="78"/>
      <c r="H891" s="78"/>
      <c r="I891" s="78"/>
      <c r="J891" s="78"/>
      <c r="K891" s="78"/>
      <c r="L891" s="78"/>
      <c r="M891" s="78"/>
      <c r="N891" s="78"/>
      <c r="O891" s="82"/>
      <c r="P891" s="82"/>
      <c r="Q891" s="82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</row>
    <row r="892" spans="1:33" ht="13.2">
      <c r="A892" s="10"/>
      <c r="B892" s="10"/>
      <c r="C892" s="10"/>
      <c r="D892" s="10"/>
      <c r="E892" s="10"/>
      <c r="F892" s="78"/>
      <c r="G892" s="78"/>
      <c r="H892" s="78"/>
      <c r="I892" s="78"/>
      <c r="J892" s="78"/>
      <c r="K892" s="78"/>
      <c r="L892" s="78"/>
      <c r="M892" s="78"/>
      <c r="N892" s="78"/>
      <c r="O892" s="82"/>
      <c r="P892" s="82"/>
      <c r="Q892" s="82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</row>
    <row r="893" spans="1:33" ht="13.2">
      <c r="A893" s="10"/>
      <c r="B893" s="10"/>
      <c r="C893" s="10"/>
      <c r="D893" s="10"/>
      <c r="E893" s="10"/>
      <c r="F893" s="78"/>
      <c r="G893" s="78"/>
      <c r="H893" s="78"/>
      <c r="I893" s="78"/>
      <c r="J893" s="78"/>
      <c r="K893" s="78"/>
      <c r="L893" s="78"/>
      <c r="M893" s="78"/>
      <c r="N893" s="78"/>
      <c r="O893" s="82"/>
      <c r="P893" s="82"/>
      <c r="Q893" s="82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</row>
    <row r="894" spans="1:33" ht="13.2">
      <c r="A894" s="10"/>
      <c r="B894" s="10"/>
      <c r="C894" s="10"/>
      <c r="D894" s="10"/>
      <c r="E894" s="10"/>
      <c r="F894" s="78"/>
      <c r="G894" s="78"/>
      <c r="H894" s="78"/>
      <c r="I894" s="78"/>
      <c r="J894" s="78"/>
      <c r="K894" s="78"/>
      <c r="L894" s="78"/>
      <c r="M894" s="78"/>
      <c r="N894" s="78"/>
      <c r="O894" s="82"/>
      <c r="P894" s="82"/>
      <c r="Q894" s="82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</row>
    <row r="895" spans="1:33" ht="13.2">
      <c r="A895" s="10"/>
      <c r="B895" s="10"/>
      <c r="C895" s="10"/>
      <c r="D895" s="10"/>
      <c r="E895" s="10"/>
      <c r="F895" s="78"/>
      <c r="G895" s="78"/>
      <c r="H895" s="78"/>
      <c r="I895" s="78"/>
      <c r="J895" s="78"/>
      <c r="K895" s="78"/>
      <c r="L895" s="78"/>
      <c r="M895" s="78"/>
      <c r="N895" s="78"/>
      <c r="O895" s="82"/>
      <c r="P895" s="82"/>
      <c r="Q895" s="82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</row>
    <row r="896" spans="1:33" ht="13.2">
      <c r="A896" s="10"/>
      <c r="B896" s="10"/>
      <c r="C896" s="10"/>
      <c r="D896" s="10"/>
      <c r="E896" s="10"/>
      <c r="F896" s="78"/>
      <c r="G896" s="78"/>
      <c r="H896" s="78"/>
      <c r="I896" s="78"/>
      <c r="J896" s="78"/>
      <c r="K896" s="78"/>
      <c r="L896" s="78"/>
      <c r="M896" s="78"/>
      <c r="N896" s="78"/>
      <c r="O896" s="82"/>
      <c r="P896" s="82"/>
      <c r="Q896" s="82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</row>
    <row r="897" spans="1:33" ht="13.2">
      <c r="A897" s="10"/>
      <c r="B897" s="10"/>
      <c r="C897" s="10"/>
      <c r="D897" s="10"/>
      <c r="E897" s="10"/>
      <c r="F897" s="78"/>
      <c r="G897" s="78"/>
      <c r="H897" s="78"/>
      <c r="I897" s="78"/>
      <c r="J897" s="78"/>
      <c r="K897" s="78"/>
      <c r="L897" s="78"/>
      <c r="M897" s="78"/>
      <c r="N897" s="78"/>
      <c r="O897" s="82"/>
      <c r="P897" s="82"/>
      <c r="Q897" s="82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</row>
    <row r="898" spans="1:33" ht="13.2">
      <c r="A898" s="10"/>
      <c r="B898" s="10"/>
      <c r="C898" s="10"/>
      <c r="D898" s="10"/>
      <c r="E898" s="10"/>
      <c r="F898" s="78"/>
      <c r="G898" s="78"/>
      <c r="H898" s="78"/>
      <c r="I898" s="78"/>
      <c r="J898" s="78"/>
      <c r="K898" s="78"/>
      <c r="L898" s="78"/>
      <c r="M898" s="78"/>
      <c r="N898" s="78"/>
      <c r="O898" s="82"/>
      <c r="P898" s="82"/>
      <c r="Q898" s="82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</row>
    <row r="899" spans="1:33" ht="13.2">
      <c r="A899" s="10"/>
      <c r="B899" s="10"/>
      <c r="C899" s="10"/>
      <c r="D899" s="10"/>
      <c r="E899" s="10"/>
      <c r="F899" s="78"/>
      <c r="G899" s="78"/>
      <c r="H899" s="78"/>
      <c r="I899" s="78"/>
      <c r="J899" s="78"/>
      <c r="K899" s="78"/>
      <c r="L899" s="78"/>
      <c r="M899" s="78"/>
      <c r="N899" s="78"/>
      <c r="O899" s="82"/>
      <c r="P899" s="82"/>
      <c r="Q899" s="82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</row>
    <row r="900" spans="1:33" ht="13.2">
      <c r="A900" s="10"/>
      <c r="B900" s="10"/>
      <c r="C900" s="10"/>
      <c r="D900" s="10"/>
      <c r="E900" s="10"/>
      <c r="F900" s="78"/>
      <c r="G900" s="78"/>
      <c r="H900" s="78"/>
      <c r="I900" s="78"/>
      <c r="J900" s="78"/>
      <c r="K900" s="78"/>
      <c r="L900" s="78"/>
      <c r="M900" s="78"/>
      <c r="N900" s="78"/>
      <c r="O900" s="82"/>
      <c r="P900" s="82"/>
      <c r="Q900" s="82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</row>
    <row r="901" spans="1:33" ht="13.2">
      <c r="A901" s="10"/>
      <c r="B901" s="10"/>
      <c r="C901" s="10"/>
      <c r="D901" s="10"/>
      <c r="E901" s="10"/>
      <c r="F901" s="78"/>
      <c r="G901" s="78"/>
      <c r="H901" s="78"/>
      <c r="I901" s="78"/>
      <c r="J901" s="78"/>
      <c r="K901" s="78"/>
      <c r="L901" s="78"/>
      <c r="M901" s="78"/>
      <c r="N901" s="78"/>
      <c r="O901" s="82"/>
      <c r="P901" s="82"/>
      <c r="Q901" s="82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</row>
    <row r="902" spans="1:33" ht="13.2">
      <c r="A902" s="10"/>
      <c r="B902" s="10"/>
      <c r="C902" s="10"/>
      <c r="D902" s="10"/>
      <c r="E902" s="10"/>
      <c r="F902" s="78"/>
      <c r="G902" s="78"/>
      <c r="H902" s="78"/>
      <c r="I902" s="78"/>
      <c r="J902" s="78"/>
      <c r="K902" s="78"/>
      <c r="L902" s="78"/>
      <c r="M902" s="78"/>
      <c r="N902" s="78"/>
      <c r="O902" s="82"/>
      <c r="P902" s="82"/>
      <c r="Q902" s="82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</row>
    <row r="903" spans="1:33" ht="13.2">
      <c r="A903" s="10"/>
      <c r="B903" s="10"/>
      <c r="C903" s="10"/>
      <c r="D903" s="10"/>
      <c r="E903" s="10"/>
      <c r="F903" s="78"/>
      <c r="G903" s="78"/>
      <c r="H903" s="78"/>
      <c r="I903" s="78"/>
      <c r="J903" s="78"/>
      <c r="K903" s="78"/>
      <c r="L903" s="78"/>
      <c r="M903" s="78"/>
      <c r="N903" s="78"/>
      <c r="O903" s="82"/>
      <c r="P903" s="82"/>
      <c r="Q903" s="82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</row>
    <row r="904" spans="1:33" ht="13.2">
      <c r="A904" s="10"/>
      <c r="B904" s="10"/>
      <c r="C904" s="10"/>
      <c r="D904" s="10"/>
      <c r="E904" s="10"/>
      <c r="F904" s="78"/>
      <c r="G904" s="78"/>
      <c r="H904" s="78"/>
      <c r="I904" s="78"/>
      <c r="J904" s="78"/>
      <c r="K904" s="78"/>
      <c r="L904" s="78"/>
      <c r="M904" s="78"/>
      <c r="N904" s="78"/>
      <c r="O904" s="82"/>
      <c r="P904" s="82"/>
      <c r="Q904" s="82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</row>
    <row r="905" spans="1:33" ht="13.2">
      <c r="A905" s="10"/>
      <c r="B905" s="10"/>
      <c r="C905" s="10"/>
      <c r="D905" s="10"/>
      <c r="E905" s="10"/>
      <c r="F905" s="78"/>
      <c r="G905" s="78"/>
      <c r="H905" s="78"/>
      <c r="I905" s="78"/>
      <c r="J905" s="78"/>
      <c r="K905" s="78"/>
      <c r="L905" s="78"/>
      <c r="M905" s="78"/>
      <c r="N905" s="78"/>
      <c r="O905" s="82"/>
      <c r="P905" s="82"/>
      <c r="Q905" s="82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</row>
    <row r="906" spans="1:33" ht="13.2">
      <c r="A906" s="10"/>
      <c r="B906" s="10"/>
      <c r="C906" s="10"/>
      <c r="D906" s="10"/>
      <c r="E906" s="10"/>
      <c r="F906" s="78"/>
      <c r="G906" s="78"/>
      <c r="H906" s="78"/>
      <c r="I906" s="78"/>
      <c r="J906" s="78"/>
      <c r="K906" s="78"/>
      <c r="L906" s="78"/>
      <c r="M906" s="78"/>
      <c r="N906" s="78"/>
      <c r="O906" s="82"/>
      <c r="P906" s="82"/>
      <c r="Q906" s="82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</row>
    <row r="907" spans="1:33" ht="13.2">
      <c r="A907" s="10"/>
      <c r="B907" s="10"/>
      <c r="C907" s="10"/>
      <c r="D907" s="10"/>
      <c r="E907" s="10"/>
      <c r="F907" s="78"/>
      <c r="G907" s="78"/>
      <c r="H907" s="78"/>
      <c r="I907" s="78"/>
      <c r="J907" s="78"/>
      <c r="K907" s="78"/>
      <c r="L907" s="78"/>
      <c r="M907" s="78"/>
      <c r="N907" s="78"/>
      <c r="O907" s="82"/>
      <c r="P907" s="82"/>
      <c r="Q907" s="82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</row>
    <row r="908" spans="1:33" ht="13.2">
      <c r="A908" s="10"/>
      <c r="B908" s="10"/>
      <c r="C908" s="10"/>
      <c r="D908" s="10"/>
      <c r="E908" s="10"/>
      <c r="F908" s="78"/>
      <c r="G908" s="78"/>
      <c r="H908" s="78"/>
      <c r="I908" s="78"/>
      <c r="J908" s="78"/>
      <c r="K908" s="78"/>
      <c r="L908" s="78"/>
      <c r="M908" s="78"/>
      <c r="N908" s="78"/>
      <c r="O908" s="82"/>
      <c r="P908" s="82"/>
      <c r="Q908" s="82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</row>
    <row r="909" spans="1:33" ht="13.2">
      <c r="A909" s="10"/>
      <c r="B909" s="10"/>
      <c r="C909" s="10"/>
      <c r="D909" s="10"/>
      <c r="E909" s="10"/>
      <c r="F909" s="78"/>
      <c r="G909" s="78"/>
      <c r="H909" s="78"/>
      <c r="I909" s="78"/>
      <c r="J909" s="78"/>
      <c r="K909" s="78"/>
      <c r="L909" s="78"/>
      <c r="M909" s="78"/>
      <c r="N909" s="78"/>
      <c r="O909" s="82"/>
      <c r="P909" s="82"/>
      <c r="Q909" s="82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</row>
    <row r="910" spans="1:33" ht="13.2">
      <c r="A910" s="10"/>
      <c r="B910" s="10"/>
      <c r="C910" s="10"/>
      <c r="D910" s="10"/>
      <c r="E910" s="10"/>
      <c r="F910" s="78"/>
      <c r="G910" s="78"/>
      <c r="H910" s="78"/>
      <c r="I910" s="78"/>
      <c r="J910" s="78"/>
      <c r="K910" s="78"/>
      <c r="L910" s="78"/>
      <c r="M910" s="78"/>
      <c r="N910" s="78"/>
      <c r="O910" s="82"/>
      <c r="P910" s="82"/>
      <c r="Q910" s="82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</row>
    <row r="911" spans="1:33" ht="13.2">
      <c r="A911" s="10"/>
      <c r="B911" s="10"/>
      <c r="C911" s="10"/>
      <c r="D911" s="10"/>
      <c r="E911" s="10"/>
      <c r="F911" s="78"/>
      <c r="G911" s="78"/>
      <c r="H911" s="78"/>
      <c r="I911" s="78"/>
      <c r="J911" s="78"/>
      <c r="K911" s="78"/>
      <c r="L911" s="78"/>
      <c r="M911" s="78"/>
      <c r="N911" s="78"/>
      <c r="O911" s="82"/>
      <c r="P911" s="82"/>
      <c r="Q911" s="82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</row>
    <row r="912" spans="1:33" ht="13.2">
      <c r="A912" s="10"/>
      <c r="B912" s="10"/>
      <c r="C912" s="10"/>
      <c r="D912" s="10"/>
      <c r="E912" s="10"/>
      <c r="F912" s="78"/>
      <c r="G912" s="78"/>
      <c r="H912" s="78"/>
      <c r="I912" s="78"/>
      <c r="J912" s="78"/>
      <c r="K912" s="78"/>
      <c r="L912" s="78"/>
      <c r="M912" s="78"/>
      <c r="N912" s="78"/>
      <c r="O912" s="82"/>
      <c r="P912" s="82"/>
      <c r="Q912" s="82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</row>
    <row r="913" spans="1:33" ht="13.2">
      <c r="A913" s="10"/>
      <c r="B913" s="10"/>
      <c r="C913" s="10"/>
      <c r="D913" s="10"/>
      <c r="E913" s="10"/>
      <c r="F913" s="78"/>
      <c r="G913" s="78"/>
      <c r="H913" s="78"/>
      <c r="I913" s="78"/>
      <c r="J913" s="78"/>
      <c r="K913" s="78"/>
      <c r="L913" s="78"/>
      <c r="M913" s="78"/>
      <c r="N913" s="78"/>
      <c r="O913" s="82"/>
      <c r="P913" s="82"/>
      <c r="Q913" s="82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</row>
    <row r="914" spans="1:33" ht="13.2">
      <c r="A914" s="10"/>
      <c r="B914" s="10"/>
      <c r="C914" s="10"/>
      <c r="D914" s="10"/>
      <c r="E914" s="10"/>
      <c r="F914" s="78"/>
      <c r="G914" s="78"/>
      <c r="H914" s="78"/>
      <c r="I914" s="78"/>
      <c r="J914" s="78"/>
      <c r="K914" s="78"/>
      <c r="L914" s="78"/>
      <c r="M914" s="78"/>
      <c r="N914" s="78"/>
      <c r="O914" s="82"/>
      <c r="P914" s="82"/>
      <c r="Q914" s="82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</row>
    <row r="915" spans="1:33" ht="13.2">
      <c r="A915" s="10"/>
      <c r="B915" s="10"/>
      <c r="C915" s="10"/>
      <c r="D915" s="10"/>
      <c r="E915" s="10"/>
      <c r="F915" s="78"/>
      <c r="G915" s="78"/>
      <c r="H915" s="78"/>
      <c r="I915" s="78"/>
      <c r="J915" s="78"/>
      <c r="K915" s="78"/>
      <c r="L915" s="78"/>
      <c r="M915" s="78"/>
      <c r="N915" s="78"/>
      <c r="O915" s="82"/>
      <c r="P915" s="82"/>
      <c r="Q915" s="82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</row>
    <row r="916" spans="1:33" ht="13.2">
      <c r="A916" s="10"/>
      <c r="B916" s="10"/>
      <c r="C916" s="10"/>
      <c r="D916" s="10"/>
      <c r="E916" s="10"/>
      <c r="F916" s="78"/>
      <c r="G916" s="78"/>
      <c r="H916" s="78"/>
      <c r="I916" s="78"/>
      <c r="J916" s="78"/>
      <c r="K916" s="78"/>
      <c r="L916" s="78"/>
      <c r="M916" s="78"/>
      <c r="N916" s="78"/>
      <c r="O916" s="82"/>
      <c r="P916" s="82"/>
      <c r="Q916" s="82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</row>
    <row r="917" spans="1:33" ht="13.2">
      <c r="A917" s="10"/>
      <c r="B917" s="10"/>
      <c r="C917" s="10"/>
      <c r="D917" s="10"/>
      <c r="E917" s="10"/>
      <c r="F917" s="78"/>
      <c r="G917" s="78"/>
      <c r="H917" s="78"/>
      <c r="I917" s="78"/>
      <c r="J917" s="78"/>
      <c r="K917" s="78"/>
      <c r="L917" s="78"/>
      <c r="M917" s="78"/>
      <c r="N917" s="78"/>
      <c r="O917" s="82"/>
      <c r="P917" s="82"/>
      <c r="Q917" s="82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</row>
    <row r="918" spans="1:33" ht="13.2">
      <c r="A918" s="10"/>
      <c r="B918" s="10"/>
      <c r="C918" s="10"/>
      <c r="D918" s="10"/>
      <c r="E918" s="10"/>
      <c r="F918" s="78"/>
      <c r="G918" s="78"/>
      <c r="H918" s="78"/>
      <c r="I918" s="78"/>
      <c r="J918" s="78"/>
      <c r="K918" s="78"/>
      <c r="L918" s="78"/>
      <c r="M918" s="78"/>
      <c r="N918" s="78"/>
      <c r="O918" s="82"/>
      <c r="P918" s="82"/>
      <c r="Q918" s="82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</row>
    <row r="919" spans="1:33" ht="13.2">
      <c r="A919" s="10"/>
      <c r="B919" s="10"/>
      <c r="C919" s="10"/>
      <c r="D919" s="10"/>
      <c r="E919" s="10"/>
      <c r="F919" s="78"/>
      <c r="G919" s="78"/>
      <c r="H919" s="78"/>
      <c r="I919" s="78"/>
      <c r="J919" s="78"/>
      <c r="K919" s="78"/>
      <c r="L919" s="78"/>
      <c r="M919" s="78"/>
      <c r="N919" s="78"/>
      <c r="O919" s="82"/>
      <c r="P919" s="82"/>
      <c r="Q919" s="82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</row>
    <row r="920" spans="1:33" ht="13.2">
      <c r="A920" s="10"/>
      <c r="B920" s="10"/>
      <c r="C920" s="10"/>
      <c r="D920" s="10"/>
      <c r="E920" s="10"/>
      <c r="F920" s="78"/>
      <c r="G920" s="78"/>
      <c r="H920" s="78"/>
      <c r="I920" s="78"/>
      <c r="J920" s="78"/>
      <c r="K920" s="78"/>
      <c r="L920" s="78"/>
      <c r="M920" s="78"/>
      <c r="N920" s="78"/>
      <c r="O920" s="82"/>
      <c r="P920" s="82"/>
      <c r="Q920" s="82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</row>
    <row r="921" spans="1:33" ht="13.2">
      <c r="A921" s="10"/>
      <c r="B921" s="10"/>
      <c r="C921" s="10"/>
      <c r="D921" s="10"/>
      <c r="E921" s="10"/>
      <c r="F921" s="78"/>
      <c r="G921" s="78"/>
      <c r="H921" s="78"/>
      <c r="I921" s="78"/>
      <c r="J921" s="78"/>
      <c r="K921" s="78"/>
      <c r="L921" s="78"/>
      <c r="M921" s="78"/>
      <c r="N921" s="78"/>
      <c r="O921" s="82"/>
      <c r="P921" s="82"/>
      <c r="Q921" s="82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</row>
    <row r="922" spans="1:33" ht="13.2">
      <c r="A922" s="10"/>
      <c r="B922" s="10"/>
      <c r="C922" s="10"/>
      <c r="D922" s="10"/>
      <c r="E922" s="10"/>
      <c r="F922" s="78"/>
      <c r="G922" s="78"/>
      <c r="H922" s="78"/>
      <c r="I922" s="78"/>
      <c r="J922" s="78"/>
      <c r="K922" s="78"/>
      <c r="L922" s="78"/>
      <c r="M922" s="78"/>
      <c r="N922" s="78"/>
      <c r="O922" s="82"/>
      <c r="P922" s="82"/>
      <c r="Q922" s="82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</row>
    <row r="923" spans="1:33" ht="13.2">
      <c r="A923" s="10"/>
      <c r="B923" s="10"/>
      <c r="C923" s="10"/>
      <c r="D923" s="10"/>
      <c r="E923" s="10"/>
      <c r="F923" s="78"/>
      <c r="G923" s="78"/>
      <c r="H923" s="78"/>
      <c r="I923" s="78"/>
      <c r="J923" s="78"/>
      <c r="K923" s="78"/>
      <c r="L923" s="78"/>
      <c r="M923" s="78"/>
      <c r="N923" s="78"/>
      <c r="O923" s="82"/>
      <c r="P923" s="82"/>
      <c r="Q923" s="82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</row>
    <row r="924" spans="1:33" ht="13.2">
      <c r="A924" s="10"/>
      <c r="B924" s="10"/>
      <c r="C924" s="10"/>
      <c r="D924" s="10"/>
      <c r="E924" s="10"/>
      <c r="F924" s="78"/>
      <c r="G924" s="78"/>
      <c r="H924" s="78"/>
      <c r="I924" s="78"/>
      <c r="J924" s="78"/>
      <c r="K924" s="78"/>
      <c r="L924" s="78"/>
      <c r="M924" s="78"/>
      <c r="N924" s="78"/>
      <c r="O924" s="82"/>
      <c r="P924" s="82"/>
      <c r="Q924" s="82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</row>
    <row r="925" spans="1:33" ht="13.2">
      <c r="A925" s="10"/>
      <c r="B925" s="10"/>
      <c r="C925" s="10"/>
      <c r="D925" s="10"/>
      <c r="E925" s="10"/>
      <c r="F925" s="78"/>
      <c r="G925" s="78"/>
      <c r="H925" s="78"/>
      <c r="I925" s="78"/>
      <c r="J925" s="78"/>
      <c r="K925" s="78"/>
      <c r="L925" s="78"/>
      <c r="M925" s="78"/>
      <c r="N925" s="78"/>
      <c r="O925" s="82"/>
      <c r="P925" s="82"/>
      <c r="Q925" s="82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</row>
    <row r="926" spans="1:33" ht="13.2">
      <c r="A926" s="10"/>
      <c r="B926" s="10"/>
      <c r="C926" s="10"/>
      <c r="D926" s="10"/>
      <c r="E926" s="10"/>
      <c r="F926" s="78"/>
      <c r="G926" s="78"/>
      <c r="H926" s="78"/>
      <c r="I926" s="78"/>
      <c r="J926" s="78"/>
      <c r="K926" s="78"/>
      <c r="L926" s="78"/>
      <c r="M926" s="78"/>
      <c r="N926" s="78"/>
      <c r="O926" s="82"/>
      <c r="P926" s="82"/>
      <c r="Q926" s="82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</row>
    <row r="927" spans="1:33" ht="13.2">
      <c r="A927" s="10"/>
      <c r="B927" s="10"/>
      <c r="C927" s="10"/>
      <c r="D927" s="10"/>
      <c r="E927" s="10"/>
      <c r="F927" s="78"/>
      <c r="G927" s="78"/>
      <c r="H927" s="78"/>
      <c r="I927" s="78"/>
      <c r="J927" s="78"/>
      <c r="K927" s="78"/>
      <c r="L927" s="78"/>
      <c r="M927" s="78"/>
      <c r="N927" s="78"/>
      <c r="O927" s="82"/>
      <c r="P927" s="82"/>
      <c r="Q927" s="82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</row>
    <row r="928" spans="1:33" ht="13.2">
      <c r="A928" s="10"/>
      <c r="B928" s="10"/>
      <c r="C928" s="10"/>
      <c r="D928" s="10"/>
      <c r="E928" s="10"/>
      <c r="F928" s="78"/>
      <c r="G928" s="78"/>
      <c r="H928" s="78"/>
      <c r="I928" s="78"/>
      <c r="J928" s="78"/>
      <c r="K928" s="78"/>
      <c r="L928" s="78"/>
      <c r="M928" s="78"/>
      <c r="N928" s="78"/>
      <c r="O928" s="82"/>
      <c r="P928" s="82"/>
      <c r="Q928" s="82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</row>
    <row r="929" spans="1:33" ht="13.2">
      <c r="A929" s="10"/>
      <c r="B929" s="10"/>
      <c r="C929" s="10"/>
      <c r="D929" s="10"/>
      <c r="E929" s="10"/>
      <c r="F929" s="78"/>
      <c r="G929" s="78"/>
      <c r="H929" s="78"/>
      <c r="I929" s="78"/>
      <c r="J929" s="78"/>
      <c r="K929" s="78"/>
      <c r="L929" s="78"/>
      <c r="M929" s="78"/>
      <c r="N929" s="78"/>
      <c r="O929" s="82"/>
      <c r="P929" s="82"/>
      <c r="Q929" s="82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</row>
    <row r="930" spans="1:33" ht="13.2">
      <c r="A930" s="10"/>
      <c r="B930" s="10"/>
      <c r="C930" s="10"/>
      <c r="D930" s="10"/>
      <c r="E930" s="10"/>
      <c r="F930" s="78"/>
      <c r="G930" s="78"/>
      <c r="H930" s="78"/>
      <c r="I930" s="78"/>
      <c r="J930" s="78"/>
      <c r="K930" s="78"/>
      <c r="L930" s="78"/>
      <c r="M930" s="78"/>
      <c r="N930" s="78"/>
      <c r="O930" s="82"/>
      <c r="P930" s="82"/>
      <c r="Q930" s="82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</row>
    <row r="931" spans="1:33" ht="13.2">
      <c r="A931" s="10"/>
      <c r="B931" s="10"/>
      <c r="C931" s="10"/>
      <c r="D931" s="10"/>
      <c r="E931" s="10"/>
      <c r="F931" s="78"/>
      <c r="G931" s="78"/>
      <c r="H931" s="78"/>
      <c r="I931" s="78"/>
      <c r="J931" s="78"/>
      <c r="K931" s="78"/>
      <c r="L931" s="78"/>
      <c r="M931" s="78"/>
      <c r="N931" s="78"/>
      <c r="O931" s="82"/>
      <c r="P931" s="82"/>
      <c r="Q931" s="82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</row>
    <row r="932" spans="1:33" ht="13.2">
      <c r="A932" s="10"/>
      <c r="B932" s="10"/>
      <c r="C932" s="10"/>
      <c r="D932" s="10"/>
      <c r="E932" s="10"/>
      <c r="F932" s="78"/>
      <c r="G932" s="78"/>
      <c r="H932" s="78"/>
      <c r="I932" s="78"/>
      <c r="J932" s="78"/>
      <c r="K932" s="78"/>
      <c r="L932" s="78"/>
      <c r="M932" s="78"/>
      <c r="N932" s="78"/>
      <c r="O932" s="82"/>
      <c r="P932" s="82"/>
      <c r="Q932" s="82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</row>
    <row r="933" spans="1:33" ht="13.2">
      <c r="A933" s="10"/>
      <c r="B933" s="10"/>
      <c r="C933" s="10"/>
      <c r="D933" s="10"/>
      <c r="E933" s="10"/>
      <c r="F933" s="78"/>
      <c r="G933" s="78"/>
      <c r="H933" s="78"/>
      <c r="I933" s="78"/>
      <c r="J933" s="78"/>
      <c r="K933" s="78"/>
      <c r="L933" s="78"/>
      <c r="M933" s="78"/>
      <c r="N933" s="78"/>
      <c r="O933" s="82"/>
      <c r="P933" s="82"/>
      <c r="Q933" s="82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</row>
    <row r="934" spans="1:33" ht="13.2">
      <c r="A934" s="10"/>
      <c r="B934" s="10"/>
      <c r="C934" s="10"/>
      <c r="D934" s="10"/>
      <c r="E934" s="10"/>
      <c r="F934" s="78"/>
      <c r="G934" s="78"/>
      <c r="H934" s="78"/>
      <c r="I934" s="78"/>
      <c r="J934" s="78"/>
      <c r="K934" s="78"/>
      <c r="L934" s="78"/>
      <c r="M934" s="78"/>
      <c r="N934" s="78"/>
      <c r="O934" s="82"/>
      <c r="P934" s="82"/>
      <c r="Q934" s="82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</row>
    <row r="935" spans="1:33" ht="13.2">
      <c r="A935" s="10"/>
      <c r="B935" s="10"/>
      <c r="C935" s="10"/>
      <c r="D935" s="10"/>
      <c r="E935" s="10"/>
      <c r="F935" s="78"/>
      <c r="G935" s="78"/>
      <c r="H935" s="78"/>
      <c r="I935" s="78"/>
      <c r="J935" s="78"/>
      <c r="K935" s="78"/>
      <c r="L935" s="78"/>
      <c r="M935" s="78"/>
      <c r="N935" s="78"/>
      <c r="O935" s="82"/>
      <c r="P935" s="82"/>
      <c r="Q935" s="82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</row>
    <row r="936" spans="1:33" ht="13.2">
      <c r="A936" s="10"/>
      <c r="B936" s="10"/>
      <c r="C936" s="10"/>
      <c r="D936" s="10"/>
      <c r="E936" s="10"/>
      <c r="F936" s="78"/>
      <c r="G936" s="78"/>
      <c r="H936" s="78"/>
      <c r="I936" s="78"/>
      <c r="J936" s="78"/>
      <c r="K936" s="78"/>
      <c r="L936" s="78"/>
      <c r="M936" s="78"/>
      <c r="N936" s="78"/>
      <c r="O936" s="82"/>
      <c r="P936" s="82"/>
      <c r="Q936" s="82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</row>
    <row r="937" spans="1:33" ht="13.2">
      <c r="A937" s="10"/>
      <c r="B937" s="10"/>
      <c r="C937" s="10"/>
      <c r="D937" s="10"/>
      <c r="E937" s="10"/>
      <c r="F937" s="78"/>
      <c r="G937" s="78"/>
      <c r="H937" s="78"/>
      <c r="I937" s="78"/>
      <c r="J937" s="78"/>
      <c r="K937" s="78"/>
      <c r="L937" s="78"/>
      <c r="M937" s="78"/>
      <c r="N937" s="78"/>
      <c r="O937" s="82"/>
      <c r="P937" s="82"/>
      <c r="Q937" s="82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</row>
    <row r="938" spans="1:33" ht="13.2">
      <c r="A938" s="10"/>
      <c r="B938" s="10"/>
      <c r="C938" s="10"/>
      <c r="D938" s="10"/>
      <c r="E938" s="10"/>
      <c r="F938" s="78"/>
      <c r="G938" s="78"/>
      <c r="H938" s="78"/>
      <c r="I938" s="78"/>
      <c r="J938" s="78"/>
      <c r="K938" s="78"/>
      <c r="L938" s="78"/>
      <c r="M938" s="78"/>
      <c r="N938" s="78"/>
      <c r="O938" s="82"/>
      <c r="P938" s="82"/>
      <c r="Q938" s="82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</row>
    <row r="939" spans="1:33" ht="13.2">
      <c r="A939" s="10"/>
      <c r="B939" s="10"/>
      <c r="C939" s="10"/>
      <c r="D939" s="10"/>
      <c r="E939" s="10"/>
      <c r="F939" s="78"/>
      <c r="G939" s="78"/>
      <c r="H939" s="78"/>
      <c r="I939" s="78"/>
      <c r="J939" s="78"/>
      <c r="K939" s="78"/>
      <c r="L939" s="78"/>
      <c r="M939" s="78"/>
      <c r="N939" s="78"/>
      <c r="O939" s="82"/>
      <c r="P939" s="82"/>
      <c r="Q939" s="82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</row>
    <row r="940" spans="1:33" ht="13.2">
      <c r="A940" s="10"/>
      <c r="B940" s="10"/>
      <c r="C940" s="10"/>
      <c r="D940" s="10"/>
      <c r="E940" s="10"/>
      <c r="F940" s="78"/>
      <c r="G940" s="78"/>
      <c r="H940" s="78"/>
      <c r="I940" s="78"/>
      <c r="J940" s="78"/>
      <c r="K940" s="78"/>
      <c r="L940" s="78"/>
      <c r="M940" s="78"/>
      <c r="N940" s="78"/>
      <c r="O940" s="82"/>
      <c r="P940" s="82"/>
      <c r="Q940" s="82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</row>
    <row r="941" spans="1:33" ht="13.2">
      <c r="A941" s="10"/>
      <c r="B941" s="10"/>
      <c r="C941" s="10"/>
      <c r="D941" s="10"/>
      <c r="E941" s="10"/>
      <c r="F941" s="78"/>
      <c r="G941" s="78"/>
      <c r="H941" s="78"/>
      <c r="I941" s="78"/>
      <c r="J941" s="78"/>
      <c r="K941" s="78"/>
      <c r="L941" s="78"/>
      <c r="M941" s="78"/>
      <c r="N941" s="78"/>
      <c r="O941" s="82"/>
      <c r="P941" s="82"/>
      <c r="Q941" s="82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</row>
    <row r="942" spans="1:33" ht="13.2">
      <c r="A942" s="10"/>
      <c r="B942" s="10"/>
      <c r="C942" s="10"/>
      <c r="D942" s="10"/>
      <c r="E942" s="10"/>
      <c r="F942" s="78"/>
      <c r="G942" s="78"/>
      <c r="H942" s="78"/>
      <c r="I942" s="78"/>
      <c r="J942" s="78"/>
      <c r="K942" s="78"/>
      <c r="L942" s="78"/>
      <c r="M942" s="78"/>
      <c r="N942" s="78"/>
      <c r="O942" s="82"/>
      <c r="P942" s="82"/>
      <c r="Q942" s="82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</row>
    <row r="943" spans="1:33" ht="13.2">
      <c r="A943" s="10"/>
      <c r="B943" s="10"/>
      <c r="C943" s="10"/>
      <c r="D943" s="10"/>
      <c r="E943" s="10"/>
      <c r="F943" s="78"/>
      <c r="G943" s="78"/>
      <c r="H943" s="78"/>
      <c r="I943" s="78"/>
      <c r="J943" s="78"/>
      <c r="K943" s="78"/>
      <c r="L943" s="78"/>
      <c r="M943" s="78"/>
      <c r="N943" s="78"/>
      <c r="O943" s="82"/>
      <c r="P943" s="82"/>
      <c r="Q943" s="82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</row>
    <row r="944" spans="1:33" ht="13.2">
      <c r="A944" s="10"/>
      <c r="B944" s="10"/>
      <c r="C944" s="10"/>
      <c r="D944" s="10"/>
      <c r="E944" s="10"/>
      <c r="F944" s="78"/>
      <c r="G944" s="78"/>
      <c r="H944" s="78"/>
      <c r="I944" s="78"/>
      <c r="J944" s="78"/>
      <c r="K944" s="78"/>
      <c r="L944" s="78"/>
      <c r="M944" s="78"/>
      <c r="N944" s="78"/>
      <c r="O944" s="82"/>
      <c r="P944" s="82"/>
      <c r="Q944" s="82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</row>
    <row r="945" spans="1:33" ht="13.2">
      <c r="A945" s="10"/>
      <c r="B945" s="10"/>
      <c r="C945" s="10"/>
      <c r="D945" s="10"/>
      <c r="E945" s="10"/>
      <c r="F945" s="78"/>
      <c r="G945" s="78"/>
      <c r="H945" s="78"/>
      <c r="I945" s="78"/>
      <c r="J945" s="78"/>
      <c r="K945" s="78"/>
      <c r="L945" s="78"/>
      <c r="M945" s="78"/>
      <c r="N945" s="78"/>
      <c r="O945" s="82"/>
      <c r="P945" s="82"/>
      <c r="Q945" s="82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</row>
    <row r="946" spans="1:33" ht="13.2">
      <c r="A946" s="10"/>
      <c r="B946" s="10"/>
      <c r="C946" s="10"/>
      <c r="D946" s="10"/>
      <c r="E946" s="10"/>
      <c r="F946" s="78"/>
      <c r="G946" s="78"/>
      <c r="H946" s="78"/>
      <c r="I946" s="78"/>
      <c r="J946" s="78"/>
      <c r="K946" s="78"/>
      <c r="L946" s="78"/>
      <c r="M946" s="78"/>
      <c r="N946" s="78"/>
      <c r="O946" s="82"/>
      <c r="P946" s="82"/>
      <c r="Q946" s="82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</row>
    <row r="947" spans="1:33" ht="13.2">
      <c r="A947" s="10"/>
      <c r="B947" s="10"/>
      <c r="C947" s="10"/>
      <c r="D947" s="10"/>
      <c r="E947" s="10"/>
      <c r="F947" s="78"/>
      <c r="G947" s="78"/>
      <c r="H947" s="78"/>
      <c r="I947" s="78"/>
      <c r="J947" s="78"/>
      <c r="K947" s="78"/>
      <c r="L947" s="78"/>
      <c r="M947" s="78"/>
      <c r="N947" s="78"/>
      <c r="O947" s="82"/>
      <c r="P947" s="82"/>
      <c r="Q947" s="82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</row>
    <row r="948" spans="1:33" ht="13.2">
      <c r="A948" s="10"/>
      <c r="B948" s="10"/>
      <c r="C948" s="10"/>
      <c r="D948" s="10"/>
      <c r="E948" s="10"/>
      <c r="F948" s="78"/>
      <c r="G948" s="78"/>
      <c r="H948" s="78"/>
      <c r="I948" s="78"/>
      <c r="J948" s="78"/>
      <c r="K948" s="78"/>
      <c r="L948" s="78"/>
      <c r="M948" s="78"/>
      <c r="N948" s="78"/>
      <c r="O948" s="82"/>
      <c r="P948" s="82"/>
      <c r="Q948" s="82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</row>
    <row r="949" spans="1:33" ht="13.2">
      <c r="A949" s="10"/>
      <c r="B949" s="10"/>
      <c r="C949" s="10"/>
      <c r="D949" s="10"/>
      <c r="E949" s="10"/>
      <c r="F949" s="78"/>
      <c r="G949" s="78"/>
      <c r="H949" s="78"/>
      <c r="I949" s="78"/>
      <c r="J949" s="78"/>
      <c r="K949" s="78"/>
      <c r="L949" s="78"/>
      <c r="M949" s="78"/>
      <c r="N949" s="78"/>
      <c r="O949" s="82"/>
      <c r="P949" s="82"/>
      <c r="Q949" s="82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</row>
    <row r="950" spans="1:33" ht="13.2">
      <c r="A950" s="10"/>
      <c r="B950" s="10"/>
      <c r="C950" s="10"/>
      <c r="D950" s="10"/>
      <c r="E950" s="10"/>
      <c r="F950" s="78"/>
      <c r="G950" s="78"/>
      <c r="H950" s="78"/>
      <c r="I950" s="78"/>
      <c r="J950" s="78"/>
      <c r="K950" s="78"/>
      <c r="L950" s="78"/>
      <c r="M950" s="78"/>
      <c r="N950" s="78"/>
      <c r="O950" s="82"/>
      <c r="P950" s="82"/>
      <c r="Q950" s="82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</row>
    <row r="951" spans="1:33" ht="13.2">
      <c r="A951" s="10"/>
      <c r="B951" s="10"/>
      <c r="C951" s="10"/>
      <c r="D951" s="10"/>
      <c r="E951" s="10"/>
      <c r="F951" s="78"/>
      <c r="G951" s="78"/>
      <c r="H951" s="78"/>
      <c r="I951" s="78"/>
      <c r="J951" s="78"/>
      <c r="K951" s="78"/>
      <c r="L951" s="78"/>
      <c r="M951" s="78"/>
      <c r="N951" s="78"/>
      <c r="O951" s="82"/>
      <c r="P951" s="82"/>
      <c r="Q951" s="82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</row>
    <row r="952" spans="1:33" ht="13.2">
      <c r="A952" s="10"/>
      <c r="B952" s="10"/>
      <c r="C952" s="10"/>
      <c r="D952" s="10"/>
      <c r="E952" s="10"/>
      <c r="F952" s="78"/>
      <c r="G952" s="78"/>
      <c r="H952" s="78"/>
      <c r="I952" s="78"/>
      <c r="J952" s="78"/>
      <c r="K952" s="78"/>
      <c r="L952" s="78"/>
      <c r="M952" s="78"/>
      <c r="N952" s="78"/>
      <c r="O952" s="82"/>
      <c r="P952" s="82"/>
      <c r="Q952" s="82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</row>
    <row r="953" spans="1:33" ht="13.2">
      <c r="A953" s="10"/>
      <c r="B953" s="10"/>
      <c r="C953" s="10"/>
      <c r="D953" s="10"/>
      <c r="E953" s="10"/>
      <c r="F953" s="78"/>
      <c r="G953" s="78"/>
      <c r="H953" s="78"/>
      <c r="I953" s="78"/>
      <c r="J953" s="78"/>
      <c r="K953" s="78"/>
      <c r="L953" s="78"/>
      <c r="M953" s="78"/>
      <c r="N953" s="78"/>
      <c r="O953" s="82"/>
      <c r="P953" s="82"/>
      <c r="Q953" s="82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</row>
    <row r="954" spans="1:33" ht="13.2">
      <c r="A954" s="10"/>
      <c r="B954" s="10"/>
      <c r="C954" s="10"/>
      <c r="D954" s="10"/>
      <c r="E954" s="10"/>
      <c r="F954" s="78"/>
      <c r="G954" s="78"/>
      <c r="H954" s="78"/>
      <c r="I954" s="78"/>
      <c r="J954" s="78"/>
      <c r="K954" s="78"/>
      <c r="L954" s="78"/>
      <c r="M954" s="78"/>
      <c r="N954" s="78"/>
      <c r="O954" s="82"/>
      <c r="P954" s="82"/>
      <c r="Q954" s="82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</row>
    <row r="955" spans="1:33" ht="13.2">
      <c r="A955" s="10"/>
      <c r="B955" s="10"/>
      <c r="C955" s="10"/>
      <c r="D955" s="10"/>
      <c r="E955" s="10"/>
      <c r="F955" s="78"/>
      <c r="G955" s="78"/>
      <c r="H955" s="78"/>
      <c r="I955" s="78"/>
      <c r="J955" s="78"/>
      <c r="K955" s="78"/>
      <c r="L955" s="78"/>
      <c r="M955" s="78"/>
      <c r="N955" s="78"/>
      <c r="O955" s="82"/>
      <c r="P955" s="82"/>
      <c r="Q955" s="82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</row>
    <row r="956" spans="1:33" ht="13.2">
      <c r="A956" s="10"/>
      <c r="B956" s="10"/>
      <c r="C956" s="10"/>
      <c r="D956" s="10"/>
      <c r="E956" s="10"/>
      <c r="F956" s="78"/>
      <c r="G956" s="78"/>
      <c r="H956" s="78"/>
      <c r="I956" s="78"/>
      <c r="J956" s="78"/>
      <c r="K956" s="78"/>
      <c r="L956" s="78"/>
      <c r="M956" s="78"/>
      <c r="N956" s="78"/>
      <c r="O956" s="82"/>
      <c r="P956" s="82"/>
      <c r="Q956" s="82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</row>
    <row r="957" spans="1:33" ht="13.2">
      <c r="A957" s="10"/>
      <c r="B957" s="10"/>
      <c r="C957" s="10"/>
      <c r="D957" s="10"/>
      <c r="E957" s="10"/>
      <c r="F957" s="78"/>
      <c r="G957" s="78"/>
      <c r="H957" s="78"/>
      <c r="I957" s="78"/>
      <c r="J957" s="78"/>
      <c r="K957" s="78"/>
      <c r="L957" s="78"/>
      <c r="M957" s="78"/>
      <c r="N957" s="78"/>
      <c r="O957" s="82"/>
      <c r="P957" s="82"/>
      <c r="Q957" s="82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</row>
    <row r="958" spans="1:33" ht="13.2">
      <c r="A958" s="10"/>
      <c r="B958" s="10"/>
      <c r="C958" s="10"/>
      <c r="D958" s="10"/>
      <c r="E958" s="10"/>
      <c r="F958" s="78"/>
      <c r="G958" s="78"/>
      <c r="H958" s="78"/>
      <c r="I958" s="78"/>
      <c r="J958" s="78"/>
      <c r="K958" s="78"/>
      <c r="L958" s="78"/>
      <c r="M958" s="78"/>
      <c r="N958" s="78"/>
      <c r="O958" s="82"/>
      <c r="P958" s="82"/>
      <c r="Q958" s="82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</row>
    <row r="959" spans="1:33" ht="13.2">
      <c r="A959" s="10"/>
      <c r="B959" s="10"/>
      <c r="C959" s="10"/>
      <c r="D959" s="10"/>
      <c r="E959" s="10"/>
      <c r="F959" s="78"/>
      <c r="G959" s="78"/>
      <c r="H959" s="78"/>
      <c r="I959" s="78"/>
      <c r="J959" s="78"/>
      <c r="K959" s="78"/>
      <c r="L959" s="78"/>
      <c r="M959" s="78"/>
      <c r="N959" s="78"/>
      <c r="O959" s="82"/>
      <c r="P959" s="82"/>
      <c r="Q959" s="82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</row>
    <row r="960" spans="1:33" ht="13.2">
      <c r="A960" s="10"/>
      <c r="B960" s="10"/>
      <c r="C960" s="10"/>
      <c r="D960" s="10"/>
      <c r="E960" s="10"/>
      <c r="F960" s="78"/>
      <c r="G960" s="78"/>
      <c r="H960" s="78"/>
      <c r="I960" s="78"/>
      <c r="J960" s="78"/>
      <c r="K960" s="78"/>
      <c r="L960" s="78"/>
      <c r="M960" s="78"/>
      <c r="N960" s="78"/>
      <c r="O960" s="82"/>
      <c r="P960" s="82"/>
      <c r="Q960" s="82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</row>
    <row r="961" spans="1:33" ht="13.2">
      <c r="A961" s="10"/>
      <c r="B961" s="10"/>
      <c r="C961" s="10"/>
      <c r="D961" s="10"/>
      <c r="E961" s="10"/>
      <c r="F961" s="78"/>
      <c r="G961" s="78"/>
      <c r="H961" s="78"/>
      <c r="I961" s="78"/>
      <c r="J961" s="78"/>
      <c r="K961" s="78"/>
      <c r="L961" s="78"/>
      <c r="M961" s="78"/>
      <c r="N961" s="78"/>
      <c r="O961" s="82"/>
      <c r="P961" s="82"/>
      <c r="Q961" s="82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</row>
    <row r="962" spans="1:33" ht="13.2">
      <c r="A962" s="10"/>
      <c r="B962" s="10"/>
      <c r="C962" s="10"/>
      <c r="D962" s="10"/>
      <c r="E962" s="10"/>
      <c r="F962" s="78"/>
      <c r="G962" s="78"/>
      <c r="H962" s="78"/>
      <c r="I962" s="78"/>
      <c r="J962" s="78"/>
      <c r="K962" s="78"/>
      <c r="L962" s="78"/>
      <c r="M962" s="78"/>
      <c r="N962" s="78"/>
      <c r="O962" s="82"/>
      <c r="P962" s="82"/>
      <c r="Q962" s="82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</row>
    <row r="963" spans="1:33" ht="13.2">
      <c r="A963" s="10"/>
      <c r="B963" s="10"/>
      <c r="C963" s="10"/>
      <c r="D963" s="10"/>
      <c r="E963" s="10"/>
      <c r="F963" s="78"/>
      <c r="G963" s="78"/>
      <c r="H963" s="78"/>
      <c r="I963" s="78"/>
      <c r="J963" s="78"/>
      <c r="K963" s="78"/>
      <c r="L963" s="78"/>
      <c r="M963" s="78"/>
      <c r="N963" s="78"/>
      <c r="O963" s="82"/>
      <c r="P963" s="82"/>
      <c r="Q963" s="82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</row>
    <row r="964" spans="1:33" ht="13.2">
      <c r="A964" s="10"/>
      <c r="B964" s="10"/>
      <c r="C964" s="10"/>
      <c r="D964" s="10"/>
      <c r="E964" s="10"/>
      <c r="F964" s="78"/>
      <c r="G964" s="78"/>
      <c r="H964" s="78"/>
      <c r="I964" s="78"/>
      <c r="J964" s="78"/>
      <c r="K964" s="78"/>
      <c r="L964" s="78"/>
      <c r="M964" s="78"/>
      <c r="N964" s="78"/>
      <c r="O964" s="82"/>
      <c r="P964" s="82"/>
      <c r="Q964" s="82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</row>
    <row r="965" spans="1:33" ht="13.2">
      <c r="A965" s="10"/>
      <c r="B965" s="10"/>
      <c r="C965" s="10"/>
      <c r="D965" s="10"/>
      <c r="E965" s="10"/>
      <c r="F965" s="78"/>
      <c r="G965" s="78"/>
      <c r="H965" s="78"/>
      <c r="I965" s="78"/>
      <c r="J965" s="78"/>
      <c r="K965" s="78"/>
      <c r="L965" s="78"/>
      <c r="M965" s="78"/>
      <c r="N965" s="78"/>
      <c r="O965" s="82"/>
      <c r="P965" s="82"/>
      <c r="Q965" s="82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</row>
    <row r="966" spans="1:33" ht="13.2">
      <c r="A966" s="10"/>
      <c r="B966" s="10"/>
      <c r="C966" s="10"/>
      <c r="D966" s="10"/>
      <c r="E966" s="10"/>
      <c r="F966" s="78"/>
      <c r="G966" s="78"/>
      <c r="H966" s="78"/>
      <c r="I966" s="78"/>
      <c r="J966" s="78"/>
      <c r="K966" s="78"/>
      <c r="L966" s="78"/>
      <c r="M966" s="78"/>
      <c r="N966" s="78"/>
      <c r="O966" s="82"/>
      <c r="P966" s="82"/>
      <c r="Q966" s="82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</row>
    <row r="967" spans="1:33" ht="13.2">
      <c r="A967" s="10"/>
      <c r="B967" s="10"/>
      <c r="C967" s="10"/>
      <c r="D967" s="10"/>
      <c r="E967" s="10"/>
      <c r="F967" s="78"/>
      <c r="G967" s="78"/>
      <c r="H967" s="78"/>
      <c r="I967" s="78"/>
      <c r="J967" s="78"/>
      <c r="K967" s="78"/>
      <c r="L967" s="78"/>
      <c r="M967" s="78"/>
      <c r="N967" s="78"/>
      <c r="O967" s="82"/>
      <c r="P967" s="82"/>
      <c r="Q967" s="82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</row>
    <row r="968" spans="1:33" ht="13.2">
      <c r="A968" s="10"/>
      <c r="B968" s="10"/>
      <c r="C968" s="10"/>
      <c r="D968" s="10"/>
      <c r="E968" s="10"/>
      <c r="F968" s="78"/>
      <c r="G968" s="78"/>
      <c r="H968" s="78"/>
      <c r="I968" s="78"/>
      <c r="J968" s="78"/>
      <c r="K968" s="78"/>
      <c r="L968" s="78"/>
      <c r="M968" s="78"/>
      <c r="N968" s="78"/>
      <c r="O968" s="82"/>
      <c r="P968" s="82"/>
      <c r="Q968" s="82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</row>
    <row r="969" spans="1:33" ht="13.2">
      <c r="A969" s="10"/>
      <c r="B969" s="10"/>
      <c r="C969" s="10"/>
      <c r="D969" s="10"/>
      <c r="E969" s="10"/>
      <c r="F969" s="78"/>
      <c r="G969" s="78"/>
      <c r="H969" s="78"/>
      <c r="I969" s="78"/>
      <c r="J969" s="78"/>
      <c r="K969" s="78"/>
      <c r="L969" s="78"/>
      <c r="M969" s="78"/>
      <c r="N969" s="78"/>
      <c r="O969" s="82"/>
      <c r="P969" s="82"/>
      <c r="Q969" s="82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</row>
    <row r="970" spans="1:33" ht="13.2">
      <c r="A970" s="10"/>
      <c r="B970" s="10"/>
      <c r="C970" s="10"/>
      <c r="D970" s="10"/>
      <c r="E970" s="10"/>
      <c r="F970" s="78"/>
      <c r="G970" s="78"/>
      <c r="H970" s="78"/>
      <c r="I970" s="78"/>
      <c r="J970" s="78"/>
      <c r="K970" s="78"/>
      <c r="L970" s="78"/>
      <c r="M970" s="78"/>
      <c r="N970" s="78"/>
      <c r="O970" s="82"/>
      <c r="P970" s="82"/>
      <c r="Q970" s="82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</row>
    <row r="971" spans="1:33" ht="13.2">
      <c r="A971" s="10"/>
      <c r="B971" s="10"/>
      <c r="C971" s="10"/>
      <c r="D971" s="10"/>
      <c r="E971" s="10"/>
      <c r="F971" s="78"/>
      <c r="G971" s="78"/>
      <c r="H971" s="78"/>
      <c r="I971" s="78"/>
      <c r="J971" s="78"/>
      <c r="K971" s="78"/>
      <c r="L971" s="78"/>
      <c r="M971" s="78"/>
      <c r="N971" s="78"/>
      <c r="O971" s="82"/>
      <c r="P971" s="82"/>
      <c r="Q971" s="82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</row>
    <row r="972" spans="1:33" ht="13.2">
      <c r="A972" s="10"/>
      <c r="B972" s="10"/>
      <c r="C972" s="10"/>
      <c r="D972" s="10"/>
      <c r="E972" s="10"/>
      <c r="F972" s="78"/>
      <c r="G972" s="78"/>
      <c r="H972" s="78"/>
      <c r="I972" s="78"/>
      <c r="J972" s="78"/>
      <c r="K972" s="78"/>
      <c r="L972" s="78"/>
      <c r="M972" s="78"/>
      <c r="N972" s="78"/>
      <c r="O972" s="82"/>
      <c r="P972" s="82"/>
      <c r="Q972" s="82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</row>
    <row r="973" spans="1:33" ht="13.2">
      <c r="A973" s="10"/>
      <c r="B973" s="10"/>
      <c r="C973" s="10"/>
      <c r="D973" s="10"/>
      <c r="E973" s="10"/>
      <c r="F973" s="78"/>
      <c r="G973" s="78"/>
      <c r="H973" s="78"/>
      <c r="I973" s="78"/>
      <c r="J973" s="78"/>
      <c r="K973" s="78"/>
      <c r="L973" s="78"/>
      <c r="M973" s="78"/>
      <c r="N973" s="78"/>
      <c r="O973" s="82"/>
      <c r="P973" s="82"/>
      <c r="Q973" s="82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</row>
    <row r="974" spans="1:33" ht="13.2">
      <c r="A974" s="10"/>
      <c r="B974" s="10"/>
      <c r="C974" s="10"/>
      <c r="D974" s="10"/>
      <c r="E974" s="10"/>
      <c r="F974" s="78"/>
      <c r="G974" s="78"/>
      <c r="H974" s="78"/>
      <c r="I974" s="78"/>
      <c r="J974" s="78"/>
      <c r="K974" s="78"/>
      <c r="L974" s="78"/>
      <c r="M974" s="78"/>
      <c r="N974" s="78"/>
      <c r="O974" s="82"/>
      <c r="P974" s="82"/>
      <c r="Q974" s="82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</row>
    <row r="975" spans="1:33" ht="13.2">
      <c r="A975" s="10"/>
      <c r="B975" s="10"/>
      <c r="C975" s="10"/>
      <c r="D975" s="10"/>
      <c r="E975" s="10"/>
      <c r="F975" s="78"/>
      <c r="G975" s="78"/>
      <c r="H975" s="78"/>
      <c r="I975" s="78"/>
      <c r="J975" s="78"/>
      <c r="K975" s="78"/>
      <c r="L975" s="78"/>
      <c r="M975" s="78"/>
      <c r="N975" s="78"/>
      <c r="O975" s="82"/>
      <c r="P975" s="82"/>
      <c r="Q975" s="82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</row>
    <row r="976" spans="1:33" ht="13.2">
      <c r="A976" s="10"/>
      <c r="B976" s="10"/>
      <c r="C976" s="10"/>
      <c r="D976" s="10"/>
      <c r="E976" s="10"/>
      <c r="F976" s="78"/>
      <c r="G976" s="78"/>
      <c r="H976" s="78"/>
      <c r="I976" s="78"/>
      <c r="J976" s="78"/>
      <c r="K976" s="78"/>
      <c r="L976" s="78"/>
      <c r="M976" s="78"/>
      <c r="N976" s="78"/>
      <c r="O976" s="82"/>
      <c r="P976" s="82"/>
      <c r="Q976" s="82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</row>
    <row r="977" spans="1:33" ht="13.2">
      <c r="A977" s="10"/>
      <c r="B977" s="10"/>
      <c r="C977" s="10"/>
      <c r="D977" s="10"/>
      <c r="E977" s="10"/>
      <c r="F977" s="78"/>
      <c r="G977" s="78"/>
      <c r="H977" s="78"/>
      <c r="I977" s="78"/>
      <c r="J977" s="78"/>
      <c r="K977" s="78"/>
      <c r="L977" s="78"/>
      <c r="M977" s="78"/>
      <c r="N977" s="78"/>
      <c r="O977" s="82"/>
      <c r="P977" s="82"/>
      <c r="Q977" s="82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</row>
    <row r="978" spans="1:33" ht="13.2">
      <c r="A978" s="10"/>
      <c r="B978" s="10"/>
      <c r="C978" s="10"/>
      <c r="D978" s="10"/>
      <c r="E978" s="10"/>
      <c r="F978" s="78"/>
      <c r="G978" s="78"/>
      <c r="H978" s="78"/>
      <c r="I978" s="78"/>
      <c r="J978" s="78"/>
      <c r="K978" s="78"/>
      <c r="L978" s="78"/>
      <c r="M978" s="78"/>
      <c r="N978" s="78"/>
      <c r="O978" s="82"/>
      <c r="P978" s="82"/>
      <c r="Q978" s="82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</row>
    <row r="979" spans="1:33" ht="13.2">
      <c r="A979" s="10"/>
      <c r="B979" s="10"/>
      <c r="C979" s="10"/>
      <c r="D979" s="10"/>
      <c r="E979" s="10"/>
      <c r="F979" s="78"/>
      <c r="G979" s="78"/>
      <c r="H979" s="78"/>
      <c r="I979" s="78"/>
      <c r="J979" s="78"/>
      <c r="K979" s="78"/>
      <c r="L979" s="78"/>
      <c r="M979" s="78"/>
      <c r="N979" s="78"/>
      <c r="O979" s="82"/>
      <c r="P979" s="82"/>
      <c r="Q979" s="82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</row>
    <row r="980" spans="1:33" ht="13.2">
      <c r="A980" s="10"/>
      <c r="B980" s="10"/>
      <c r="C980" s="10"/>
      <c r="D980" s="10"/>
      <c r="E980" s="10"/>
      <c r="F980" s="78"/>
      <c r="G980" s="78"/>
      <c r="H980" s="78"/>
      <c r="I980" s="78"/>
      <c r="J980" s="78"/>
      <c r="K980" s="78"/>
      <c r="L980" s="78"/>
      <c r="M980" s="78"/>
      <c r="N980" s="78"/>
      <c r="O980" s="82"/>
      <c r="P980" s="82"/>
      <c r="Q980" s="82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</row>
    <row r="981" spans="1:33" ht="13.2">
      <c r="A981" s="10"/>
      <c r="B981" s="10"/>
      <c r="C981" s="10"/>
      <c r="D981" s="10"/>
      <c r="E981" s="10"/>
      <c r="F981" s="78"/>
      <c r="G981" s="78"/>
      <c r="H981" s="78"/>
      <c r="I981" s="78"/>
      <c r="J981" s="78"/>
      <c r="K981" s="78"/>
      <c r="L981" s="78"/>
      <c r="M981" s="78"/>
      <c r="N981" s="78"/>
      <c r="O981" s="82"/>
      <c r="P981" s="82"/>
      <c r="Q981" s="82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</row>
    <row r="982" spans="1:33" ht="13.2">
      <c r="A982" s="10"/>
      <c r="B982" s="10"/>
      <c r="C982" s="10"/>
      <c r="D982" s="10"/>
      <c r="E982" s="10"/>
      <c r="F982" s="78"/>
      <c r="G982" s="78"/>
      <c r="H982" s="78"/>
      <c r="I982" s="78"/>
      <c r="J982" s="78"/>
      <c r="K982" s="78"/>
      <c r="L982" s="78"/>
      <c r="M982" s="78"/>
      <c r="N982" s="78"/>
      <c r="O982" s="82"/>
      <c r="P982" s="82"/>
      <c r="Q982" s="82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</row>
    <row r="983" spans="1:33" ht="13.2">
      <c r="A983" s="10"/>
      <c r="B983" s="10"/>
      <c r="C983" s="10"/>
      <c r="D983" s="10"/>
      <c r="E983" s="10"/>
      <c r="F983" s="78"/>
      <c r="G983" s="78"/>
      <c r="H983" s="78"/>
      <c r="I983" s="78"/>
      <c r="J983" s="78"/>
      <c r="K983" s="78"/>
      <c r="L983" s="78"/>
      <c r="M983" s="78"/>
      <c r="N983" s="78"/>
      <c r="O983" s="82"/>
      <c r="P983" s="82"/>
      <c r="Q983" s="82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</row>
    <row r="984" spans="1:33" ht="13.2">
      <c r="A984" s="10"/>
      <c r="B984" s="10"/>
      <c r="C984" s="10"/>
      <c r="D984" s="10"/>
      <c r="E984" s="10"/>
      <c r="F984" s="78"/>
      <c r="G984" s="78"/>
      <c r="H984" s="78"/>
      <c r="I984" s="78"/>
      <c r="J984" s="78"/>
      <c r="K984" s="78"/>
      <c r="L984" s="78"/>
      <c r="M984" s="78"/>
      <c r="N984" s="78"/>
      <c r="O984" s="82"/>
      <c r="P984" s="82"/>
      <c r="Q984" s="82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</row>
    <row r="985" spans="1:33" ht="13.2">
      <c r="A985" s="10"/>
      <c r="B985" s="10"/>
      <c r="C985" s="10"/>
      <c r="D985" s="10"/>
      <c r="E985" s="10"/>
      <c r="F985" s="78"/>
      <c r="G985" s="78"/>
      <c r="H985" s="78"/>
      <c r="I985" s="78"/>
      <c r="J985" s="78"/>
      <c r="K985" s="78"/>
      <c r="L985" s="78"/>
      <c r="M985" s="78"/>
      <c r="N985" s="78"/>
      <c r="O985" s="82"/>
      <c r="P985" s="82"/>
      <c r="Q985" s="82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</row>
    <row r="986" spans="1:33" ht="13.2">
      <c r="A986" s="10"/>
      <c r="B986" s="10"/>
      <c r="C986" s="10"/>
      <c r="D986" s="10"/>
      <c r="E986" s="10"/>
      <c r="F986" s="78"/>
      <c r="G986" s="78"/>
      <c r="H986" s="78"/>
      <c r="I986" s="78"/>
      <c r="J986" s="78"/>
      <c r="K986" s="78"/>
      <c r="L986" s="78"/>
      <c r="M986" s="78"/>
      <c r="N986" s="78"/>
      <c r="O986" s="82"/>
      <c r="P986" s="82"/>
      <c r="Q986" s="82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</row>
    <row r="987" spans="1:33" ht="13.2">
      <c r="A987" s="10"/>
      <c r="B987" s="10"/>
      <c r="C987" s="10"/>
      <c r="D987" s="10"/>
      <c r="E987" s="10"/>
      <c r="F987" s="78"/>
      <c r="G987" s="78"/>
      <c r="H987" s="78"/>
      <c r="I987" s="78"/>
      <c r="J987" s="78"/>
      <c r="K987" s="78"/>
      <c r="L987" s="78"/>
      <c r="M987" s="78"/>
      <c r="N987" s="78"/>
      <c r="O987" s="82"/>
      <c r="P987" s="82"/>
      <c r="Q987" s="82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</row>
    <row r="988" spans="1:33" ht="13.2">
      <c r="A988" s="10"/>
      <c r="B988" s="10"/>
      <c r="C988" s="10"/>
      <c r="D988" s="10"/>
      <c r="E988" s="10"/>
      <c r="F988" s="78"/>
      <c r="G988" s="78"/>
      <c r="H988" s="78"/>
      <c r="I988" s="78"/>
      <c r="J988" s="78"/>
      <c r="K988" s="78"/>
      <c r="L988" s="78"/>
      <c r="M988" s="78"/>
      <c r="N988" s="78"/>
      <c r="O988" s="82"/>
      <c r="P988" s="82"/>
      <c r="Q988" s="82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</row>
    <row r="989" spans="1:33" ht="13.2">
      <c r="A989" s="10"/>
      <c r="B989" s="10"/>
      <c r="C989" s="10"/>
      <c r="D989" s="10"/>
      <c r="E989" s="10"/>
      <c r="F989" s="78"/>
      <c r="G989" s="78"/>
      <c r="H989" s="78"/>
      <c r="I989" s="78"/>
      <c r="J989" s="78"/>
      <c r="K989" s="78"/>
      <c r="L989" s="78"/>
      <c r="M989" s="78"/>
      <c r="N989" s="78"/>
      <c r="O989" s="82"/>
      <c r="P989" s="82"/>
      <c r="Q989" s="82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</row>
    <row r="990" spans="1:33" ht="13.2">
      <c r="A990" s="10"/>
      <c r="B990" s="10"/>
      <c r="C990" s="10"/>
      <c r="D990" s="10"/>
      <c r="E990" s="10"/>
      <c r="F990" s="78"/>
      <c r="G990" s="78"/>
      <c r="H990" s="78"/>
      <c r="I990" s="78"/>
      <c r="J990" s="78"/>
      <c r="K990" s="78"/>
      <c r="L990" s="78"/>
      <c r="M990" s="78"/>
      <c r="N990" s="78"/>
      <c r="O990" s="82"/>
      <c r="P990" s="82"/>
      <c r="Q990" s="82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</row>
    <row r="991" spans="1:33" ht="13.2">
      <c r="A991" s="10"/>
      <c r="B991" s="10"/>
      <c r="C991" s="10"/>
      <c r="D991" s="10"/>
      <c r="E991" s="10"/>
      <c r="F991" s="78"/>
      <c r="G991" s="78"/>
      <c r="H991" s="78"/>
      <c r="I991" s="78"/>
      <c r="J991" s="78"/>
      <c r="K991" s="78"/>
      <c r="L991" s="78"/>
      <c r="M991" s="78"/>
      <c r="N991" s="78"/>
      <c r="O991" s="82"/>
      <c r="P991" s="82"/>
      <c r="Q991" s="82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</row>
    <row r="992" spans="1:33" ht="13.2">
      <c r="A992" s="10"/>
      <c r="B992" s="10"/>
      <c r="C992" s="10"/>
      <c r="D992" s="10"/>
      <c r="E992" s="10"/>
      <c r="F992" s="78"/>
      <c r="G992" s="78"/>
      <c r="H992" s="78"/>
      <c r="I992" s="78"/>
      <c r="J992" s="78"/>
      <c r="K992" s="78"/>
      <c r="L992" s="78"/>
      <c r="M992" s="78"/>
      <c r="N992" s="78"/>
      <c r="O992" s="82"/>
      <c r="P992" s="82"/>
      <c r="Q992" s="82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</row>
    <row r="993" spans="1:33" ht="13.2">
      <c r="A993" s="10"/>
      <c r="B993" s="10"/>
      <c r="C993" s="10"/>
      <c r="D993" s="10"/>
      <c r="E993" s="10"/>
      <c r="F993" s="78"/>
      <c r="G993" s="78"/>
      <c r="H993" s="78"/>
      <c r="I993" s="78"/>
      <c r="J993" s="78"/>
      <c r="K993" s="78"/>
      <c r="L993" s="78"/>
      <c r="M993" s="78"/>
      <c r="N993" s="78"/>
      <c r="O993" s="82"/>
      <c r="P993" s="82"/>
      <c r="Q993" s="82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</row>
    <row r="994" spans="1:33" ht="13.2">
      <c r="A994" s="10"/>
      <c r="B994" s="10"/>
      <c r="C994" s="10"/>
      <c r="D994" s="10"/>
      <c r="E994" s="10"/>
      <c r="F994" s="78"/>
      <c r="G994" s="78"/>
      <c r="H994" s="78"/>
      <c r="I994" s="78"/>
      <c r="J994" s="78"/>
      <c r="K994" s="78"/>
      <c r="L994" s="78"/>
      <c r="M994" s="78"/>
      <c r="N994" s="78"/>
      <c r="O994" s="82"/>
      <c r="P994" s="82"/>
      <c r="Q994" s="82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</row>
    <row r="995" spans="1:33" ht="13.2">
      <c r="A995" s="10"/>
      <c r="B995" s="10"/>
      <c r="C995" s="10"/>
      <c r="D995" s="10"/>
      <c r="E995" s="10"/>
      <c r="F995" s="78"/>
      <c r="G995" s="78"/>
      <c r="H995" s="78"/>
      <c r="I995" s="78"/>
      <c r="J995" s="78"/>
      <c r="K995" s="78"/>
      <c r="L995" s="78"/>
      <c r="M995" s="78"/>
      <c r="N995" s="78"/>
      <c r="O995" s="82"/>
      <c r="P995" s="82"/>
      <c r="Q995" s="82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</row>
    <row r="996" spans="1:33" ht="13.2">
      <c r="A996" s="10"/>
      <c r="B996" s="10"/>
      <c r="C996" s="10"/>
      <c r="D996" s="10"/>
      <c r="E996" s="10"/>
      <c r="F996" s="78"/>
      <c r="G996" s="78"/>
      <c r="H996" s="78"/>
      <c r="I996" s="78"/>
      <c r="J996" s="78"/>
      <c r="K996" s="78"/>
      <c r="L996" s="78"/>
      <c r="M996" s="78"/>
      <c r="N996" s="78"/>
      <c r="O996" s="82"/>
      <c r="P996" s="82"/>
      <c r="Q996" s="82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</row>
    <row r="997" spans="1:33" ht="13.2">
      <c r="A997" s="10"/>
      <c r="B997" s="10"/>
      <c r="C997" s="10"/>
      <c r="D997" s="10"/>
      <c r="E997" s="10"/>
      <c r="F997" s="78"/>
      <c r="G997" s="78"/>
      <c r="H997" s="78"/>
      <c r="I997" s="78"/>
      <c r="J997" s="78"/>
      <c r="K997" s="78"/>
      <c r="L997" s="78"/>
      <c r="M997" s="78"/>
      <c r="N997" s="78"/>
      <c r="O997" s="82"/>
      <c r="P997" s="82"/>
      <c r="Q997" s="82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</row>
    <row r="998" spans="1:33" ht="13.2">
      <c r="A998" s="10"/>
      <c r="B998" s="10"/>
      <c r="C998" s="10"/>
      <c r="D998" s="10"/>
      <c r="E998" s="10"/>
      <c r="F998" s="78"/>
      <c r="G998" s="78"/>
      <c r="H998" s="78"/>
      <c r="I998" s="78"/>
      <c r="J998" s="78"/>
      <c r="K998" s="78"/>
      <c r="L998" s="78"/>
      <c r="M998" s="78"/>
      <c r="N998" s="78"/>
      <c r="O998" s="82"/>
      <c r="P998" s="82"/>
      <c r="Q998" s="82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</row>
    <row r="999" spans="1:33" ht="13.2">
      <c r="A999" s="10"/>
      <c r="B999" s="10"/>
      <c r="C999" s="10"/>
      <c r="D999" s="10"/>
      <c r="E999" s="10"/>
      <c r="F999" s="78"/>
      <c r="G999" s="78"/>
      <c r="H999" s="78"/>
      <c r="I999" s="78"/>
      <c r="J999" s="78"/>
      <c r="K999" s="78"/>
      <c r="L999" s="78"/>
      <c r="M999" s="78"/>
      <c r="N999" s="78"/>
      <c r="O999" s="82"/>
      <c r="P999" s="82"/>
      <c r="Q999" s="82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</row>
    <row r="1000" spans="1:33" ht="13.2">
      <c r="A1000" s="10"/>
      <c r="B1000" s="10"/>
      <c r="C1000" s="10"/>
      <c r="D1000" s="10"/>
      <c r="E1000" s="10"/>
      <c r="F1000" s="78"/>
      <c r="G1000" s="78"/>
      <c r="H1000" s="78"/>
      <c r="I1000" s="78"/>
      <c r="J1000" s="78"/>
      <c r="K1000" s="78"/>
      <c r="L1000" s="78"/>
      <c r="M1000" s="78"/>
      <c r="N1000" s="78"/>
      <c r="O1000" s="82"/>
      <c r="P1000" s="82"/>
      <c r="Q1000" s="82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</row>
    <row r="1001" spans="1:33" ht="13.2">
      <c r="A1001" s="10"/>
      <c r="B1001" s="10"/>
      <c r="C1001" s="10"/>
      <c r="D1001" s="10"/>
      <c r="E1001" s="10"/>
      <c r="F1001" s="78"/>
      <c r="G1001" s="78"/>
      <c r="H1001" s="78"/>
      <c r="I1001" s="78"/>
      <c r="J1001" s="78"/>
      <c r="K1001" s="78"/>
      <c r="L1001" s="78"/>
      <c r="M1001" s="78"/>
      <c r="N1001" s="78"/>
      <c r="O1001" s="82"/>
      <c r="P1001" s="82"/>
      <c r="Q1001" s="82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</row>
    <row r="1002" spans="1:33" ht="13.2">
      <c r="A1002" s="10"/>
      <c r="B1002" s="10"/>
      <c r="C1002" s="10"/>
      <c r="D1002" s="10"/>
      <c r="E1002" s="10"/>
      <c r="F1002" s="78"/>
      <c r="G1002" s="78"/>
      <c r="H1002" s="78"/>
      <c r="I1002" s="78"/>
      <c r="J1002" s="78"/>
      <c r="K1002" s="78"/>
      <c r="L1002" s="78"/>
      <c r="M1002" s="78"/>
      <c r="N1002" s="78"/>
      <c r="O1002" s="82"/>
      <c r="P1002" s="82"/>
      <c r="Q1002" s="82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</row>
    <row r="1003" spans="1:33" ht="13.2">
      <c r="A1003" s="10"/>
      <c r="B1003" s="10"/>
      <c r="C1003" s="10"/>
      <c r="D1003" s="10"/>
      <c r="E1003" s="10"/>
      <c r="F1003" s="78"/>
      <c r="G1003" s="78"/>
      <c r="H1003" s="78"/>
      <c r="I1003" s="78"/>
      <c r="J1003" s="78"/>
      <c r="K1003" s="78"/>
      <c r="L1003" s="78"/>
      <c r="M1003" s="78"/>
      <c r="N1003" s="78"/>
      <c r="O1003" s="82"/>
      <c r="P1003" s="82"/>
      <c r="Q1003" s="82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</row>
    <row r="1004" spans="1:33" ht="13.2">
      <c r="A1004" s="10"/>
      <c r="B1004" s="10"/>
      <c r="C1004" s="10"/>
      <c r="D1004" s="10"/>
      <c r="E1004" s="10"/>
      <c r="F1004" s="78"/>
      <c r="G1004" s="78"/>
      <c r="H1004" s="78"/>
      <c r="I1004" s="78"/>
      <c r="J1004" s="78"/>
      <c r="K1004" s="78"/>
      <c r="L1004" s="78"/>
      <c r="M1004" s="78"/>
      <c r="N1004" s="78"/>
      <c r="O1004" s="82"/>
      <c r="P1004" s="82"/>
      <c r="Q1004" s="82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</row>
    <row r="1005" spans="1:33" ht="13.2">
      <c r="A1005" s="10"/>
      <c r="B1005" s="10"/>
      <c r="C1005" s="10"/>
      <c r="D1005" s="10"/>
      <c r="E1005" s="10"/>
      <c r="F1005" s="78"/>
      <c r="G1005" s="78"/>
      <c r="H1005" s="78"/>
      <c r="I1005" s="78"/>
      <c r="J1005" s="78"/>
      <c r="K1005" s="78"/>
      <c r="L1005" s="78"/>
      <c r="M1005" s="78"/>
      <c r="N1005" s="78"/>
      <c r="O1005" s="82"/>
      <c r="P1005" s="82"/>
      <c r="Q1005" s="82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</row>
    <row r="1006" spans="1:33" ht="13.2">
      <c r="A1006" s="10"/>
      <c r="B1006" s="10"/>
      <c r="C1006" s="10"/>
      <c r="D1006" s="10"/>
      <c r="E1006" s="10"/>
      <c r="F1006" s="78"/>
      <c r="G1006" s="78"/>
      <c r="H1006" s="78"/>
      <c r="I1006" s="78"/>
      <c r="J1006" s="78"/>
      <c r="K1006" s="78"/>
      <c r="L1006" s="78"/>
      <c r="M1006" s="78"/>
      <c r="N1006" s="78"/>
      <c r="O1006" s="82"/>
      <c r="P1006" s="82"/>
      <c r="Q1006" s="82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</row>
    <row r="1007" spans="1:33" ht="13.2">
      <c r="A1007" s="10"/>
      <c r="B1007" s="10"/>
      <c r="C1007" s="10"/>
      <c r="D1007" s="10"/>
      <c r="E1007" s="10"/>
      <c r="F1007" s="78"/>
      <c r="G1007" s="78"/>
      <c r="H1007" s="78"/>
      <c r="I1007" s="78"/>
      <c r="J1007" s="78"/>
      <c r="K1007" s="78"/>
      <c r="L1007" s="78"/>
      <c r="M1007" s="78"/>
      <c r="N1007" s="78"/>
      <c r="O1007" s="82"/>
      <c r="P1007" s="82"/>
      <c r="Q1007" s="82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</row>
    <row r="1008" spans="1:33" ht="13.2">
      <c r="A1008" s="10"/>
      <c r="B1008" s="10"/>
      <c r="C1008" s="10"/>
      <c r="D1008" s="10"/>
      <c r="E1008" s="10"/>
      <c r="F1008" s="78"/>
      <c r="G1008" s="78"/>
      <c r="H1008" s="78"/>
      <c r="I1008" s="78"/>
      <c r="J1008" s="78"/>
      <c r="K1008" s="78"/>
      <c r="L1008" s="78"/>
      <c r="M1008" s="78"/>
      <c r="N1008" s="78"/>
      <c r="O1008" s="82"/>
      <c r="P1008" s="82"/>
      <c r="Q1008" s="82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</row>
    <row r="1009" spans="1:33" ht="13.2">
      <c r="A1009" s="10"/>
      <c r="B1009" s="10"/>
      <c r="C1009" s="10"/>
      <c r="D1009" s="10"/>
      <c r="E1009" s="10"/>
      <c r="F1009" s="78"/>
      <c r="G1009" s="78"/>
      <c r="H1009" s="78"/>
      <c r="I1009" s="78"/>
      <c r="J1009" s="78"/>
      <c r="K1009" s="78"/>
      <c r="L1009" s="78"/>
      <c r="M1009" s="78"/>
      <c r="N1009" s="78"/>
      <c r="O1009" s="82"/>
      <c r="P1009" s="82"/>
      <c r="Q1009" s="82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</row>
    <row r="1010" spans="1:33" ht="13.2">
      <c r="A1010" s="10"/>
      <c r="B1010" s="10"/>
      <c r="C1010" s="10"/>
      <c r="D1010" s="10"/>
      <c r="E1010" s="10"/>
      <c r="F1010" s="78"/>
      <c r="G1010" s="78"/>
      <c r="H1010" s="78"/>
      <c r="I1010" s="78"/>
      <c r="J1010" s="78"/>
      <c r="K1010" s="78"/>
      <c r="L1010" s="78"/>
      <c r="M1010" s="78"/>
      <c r="N1010" s="78"/>
      <c r="O1010" s="82"/>
      <c r="P1010" s="82"/>
      <c r="Q1010" s="82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</row>
    <row r="1011" spans="1:33" ht="13.2">
      <c r="A1011" s="10"/>
      <c r="B1011" s="10"/>
      <c r="C1011" s="10"/>
      <c r="D1011" s="10"/>
      <c r="E1011" s="10"/>
      <c r="F1011" s="78"/>
      <c r="G1011" s="78"/>
      <c r="H1011" s="78"/>
      <c r="I1011" s="78"/>
      <c r="J1011" s="78"/>
      <c r="K1011" s="78"/>
      <c r="L1011" s="78"/>
      <c r="M1011" s="78"/>
      <c r="N1011" s="78"/>
      <c r="O1011" s="82"/>
      <c r="P1011" s="82"/>
      <c r="Q1011" s="82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</row>
    <row r="1012" spans="1:33" ht="13.2">
      <c r="A1012" s="10"/>
      <c r="B1012" s="10"/>
      <c r="C1012" s="10"/>
      <c r="D1012" s="10"/>
      <c r="E1012" s="10"/>
      <c r="F1012" s="78"/>
      <c r="G1012" s="78"/>
      <c r="H1012" s="78"/>
      <c r="I1012" s="78"/>
      <c r="J1012" s="78"/>
      <c r="K1012" s="78"/>
      <c r="L1012" s="78"/>
      <c r="M1012" s="78"/>
      <c r="N1012" s="78"/>
      <c r="O1012" s="82"/>
      <c r="P1012" s="82"/>
      <c r="Q1012" s="82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</row>
    <row r="1013" spans="1:33" ht="13.2">
      <c r="A1013" s="10"/>
      <c r="B1013" s="10"/>
      <c r="C1013" s="10"/>
      <c r="D1013" s="10"/>
      <c r="E1013" s="10"/>
      <c r="F1013" s="78"/>
      <c r="G1013" s="78"/>
      <c r="H1013" s="78"/>
      <c r="I1013" s="78"/>
      <c r="J1013" s="78"/>
      <c r="K1013" s="78"/>
      <c r="L1013" s="78"/>
      <c r="M1013" s="78"/>
      <c r="N1013" s="78"/>
      <c r="O1013" s="82"/>
      <c r="P1013" s="82"/>
      <c r="Q1013" s="82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</row>
    <row r="1014" spans="1:33" ht="13.2">
      <c r="A1014" s="10"/>
      <c r="B1014" s="10"/>
      <c r="C1014" s="10"/>
      <c r="D1014" s="10"/>
      <c r="E1014" s="10"/>
      <c r="F1014" s="78"/>
      <c r="G1014" s="78"/>
      <c r="H1014" s="78"/>
      <c r="I1014" s="78"/>
      <c r="J1014" s="78"/>
      <c r="K1014" s="78"/>
      <c r="L1014" s="78"/>
      <c r="M1014" s="78"/>
      <c r="N1014" s="78"/>
      <c r="O1014" s="82"/>
      <c r="P1014" s="82"/>
      <c r="Q1014" s="82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</row>
  </sheetData>
  <mergeCells count="7">
    <mergeCell ref="P46:Q46"/>
    <mergeCell ref="R9:Z9"/>
    <mergeCell ref="P31:Q31"/>
    <mergeCell ref="P27:Q27"/>
    <mergeCell ref="P41:Q41"/>
    <mergeCell ref="P45:Q45"/>
    <mergeCell ref="P32:Q32"/>
  </mergeCells>
  <pageMargins left="0.7" right="0.7" top="0.75" bottom="0.75" header="0.3" footer="0.3"/>
  <pageSetup paperSize="9" orientation="portrait" r:id="rId1"/>
  <ignoredErrors>
    <ignoredError sqref="J16:N16 G16:I16 F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Notes</vt:lpstr>
      <vt:lpstr>Summary</vt:lpstr>
      <vt:lpstr>Pipe Sizing</vt:lpstr>
      <vt:lpstr>Plantroom Sizing</vt:lpstr>
      <vt:lpstr>Pipes</vt:lpstr>
      <vt:lpstr>Energy Use</vt:lpstr>
      <vt:lpstr>Energy Generation</vt:lpstr>
      <vt:lpstr>PeakDHW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Hanson-Graville</dc:creator>
  <cp:lastModifiedBy>rhg</cp:lastModifiedBy>
  <dcterms:created xsi:type="dcterms:W3CDTF">2017-05-24T11:14:24Z</dcterms:created>
  <dcterms:modified xsi:type="dcterms:W3CDTF">2017-06-09T22:41:31Z</dcterms:modified>
</cp:coreProperties>
</file>